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5195" windowHeight="5100" tabRatio="603" firstSheet="3" activeTab="8"/>
  </bookViews>
  <sheets>
    <sheet name="2013" sheetId="1" r:id="rId1"/>
    <sheet name="Hoja1" sheetId="2" r:id="rId2"/>
    <sheet name="2014" sheetId="3" r:id="rId3"/>
    <sheet name="2015" sheetId="4" r:id="rId4"/>
    <sheet name="Total Mpios 2015" sheetId="5" r:id="rId5"/>
    <sheet name="2016" sheetId="6" r:id="rId6"/>
    <sheet name="2017" sheetId="7" r:id="rId7"/>
    <sheet name="total Mpios 2017" sheetId="8" r:id="rId8"/>
    <sheet name="2018" sheetId="9" r:id="rId9"/>
    <sheet name="Total Mpios. 1er. T. 2018" sheetId="10" r:id="rId10"/>
    <sheet name="Mpios. 2do. T. 2018" sheetId="11" r:id="rId11"/>
    <sheet name="Mpios. 3er. T." sheetId="12" r:id="rId12"/>
    <sheet name="Total Mpios 3er. T." sheetId="13" r:id="rId13"/>
    <sheet name="Total Mpios.   2018" sheetId="14" r:id="rId14"/>
    <sheet name="Total General Ene - Sep. 2018" sheetId="15" r:id="rId15"/>
  </sheets>
  <definedNames>
    <definedName name="_xlnm._FilterDatabase" localSheetId="0" hidden="1">'2013'!$A$3:$S$64</definedName>
    <definedName name="_xlnm._FilterDatabase" localSheetId="2" hidden="1">'2014'!$A$3:$X$58</definedName>
    <definedName name="_xlnm._FilterDatabase" localSheetId="3" hidden="1">'2015'!$A$3:$X$6</definedName>
    <definedName name="_xlnm.Print_Titles" localSheetId="0">'2013'!$1:$3</definedName>
    <definedName name="_xlnm.Print_Titles" localSheetId="2">'2014'!$1:$3</definedName>
    <definedName name="_xlnm.Print_Titles" localSheetId="3">'2015'!$1:$3</definedName>
  </definedNames>
  <calcPr fullCalcOnLoad="1"/>
</workbook>
</file>

<file path=xl/comments1.xml><?xml version="1.0" encoding="utf-8"?>
<comments xmlns="http://schemas.openxmlformats.org/spreadsheetml/2006/main">
  <authors>
    <author>Rafael Torres Becerra</author>
    <author>CEA</author>
  </authors>
  <commentList>
    <comment ref="K8" authorId="0">
      <text>
        <r>
          <rPr>
            <b/>
            <sz val="9"/>
            <rFont val="Tahoma"/>
            <family val="2"/>
          </rPr>
          <t>a descarga libre</t>
        </r>
      </text>
    </comment>
    <comment ref="Q26" authorId="1">
      <text>
        <r>
          <rPr>
            <b/>
            <sz val="8"/>
            <rFont val="Tahoma"/>
            <family val="2"/>
          </rPr>
          <t xml:space="preserve">Grundfos
300S200-5
300 GPM H:188 FEET
MOTOR 
FRANKLIN ELECTRIC
20 HP / 440
</t>
        </r>
        <r>
          <rPr>
            <sz val="8"/>
            <rFont val="Tahoma"/>
            <family val="2"/>
          </rPr>
          <t xml:space="preserve">
CONSUMO
23.8-23.4-24.1
VOLTAJE 
446-443-447
PRESION 46 LBS/PULG2
3.3 KG/CM2
</t>
        </r>
      </text>
    </comment>
    <comment ref="Q17" authorId="0">
      <text>
        <r>
          <rPr>
            <b/>
            <sz val="9"/>
            <rFont val="Tahoma"/>
            <family val="2"/>
          </rPr>
          <t xml:space="preserve">Bomba KOR 250-19
25 HP 31 KG
100 - 440 LPM
CDT 218 
Motor franklin 30 hp
amp 39.5 / 440 
mod motor 2366168120
SF1.5
</t>
        </r>
      </text>
    </comment>
    <comment ref="Q18" authorId="0">
      <text>
        <r>
          <rPr>
            <b/>
            <sz val="9"/>
            <rFont val="Tahoma"/>
            <family val="2"/>
          </rPr>
          <t xml:space="preserve">Bomba Grunfos
3 HP / 220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de 12" hasta 46 m </t>
        </r>
      </text>
    </comment>
    <comment ref="Q22" authorId="0">
      <text>
        <r>
          <rPr>
            <b/>
            <sz val="9"/>
            <rFont val="Tahoma"/>
            <family val="2"/>
          </rPr>
          <t>Bomba ALTAMIRA
30 HP / 220
WE912
MODELO BSU4755
3 pasos 
MOTOR FRANKLIN
MODELO 2366068-120
AMP 79-90 / 220 V</t>
        </r>
      </text>
    </comment>
    <comment ref="Q24" authorId="0">
      <text>
        <r>
          <rPr>
            <b/>
            <sz val="9"/>
            <rFont val="Tahoma"/>
            <family val="2"/>
          </rPr>
          <t xml:space="preserve">Bomba GRUNDFOS
50 HP / 440
13 pasos 
MOTOR MERCURY 50 HP
MODELO </t>
        </r>
      </text>
    </comment>
    <comment ref="Q27" authorId="0">
      <text>
        <r>
          <rPr>
            <b/>
            <sz val="9"/>
            <rFont val="Tahoma"/>
            <family val="2"/>
          </rPr>
          <t>Bomba SAER
7.5 HP / 220
MOTOR SAER</t>
        </r>
      </text>
    </comment>
    <comment ref="O25" authorId="0">
      <text>
        <r>
          <rPr>
            <sz val="9"/>
            <rFont val="Tahoma"/>
            <family val="2"/>
          </rPr>
          <t>29 tramos de 2-1/2"
3 tramos de 3"</t>
        </r>
      </text>
    </comment>
    <comment ref="Q25" authorId="0">
      <text>
        <r>
          <rPr>
            <b/>
            <sz val="9"/>
            <rFont val="Tahoma"/>
            <family val="2"/>
          </rPr>
          <t>Bomba MEDINA
33 HP / 440
24 PASOS 
MOTOR MEDINA</t>
        </r>
      </text>
    </comment>
    <comment ref="Q23" authorId="0">
      <text>
        <r>
          <rPr>
            <b/>
            <sz val="9"/>
            <rFont val="Tahoma"/>
            <family val="2"/>
          </rPr>
          <t>Bomba MEDINA
23 HP / 440
11 pasos 
MOTOR MEDINA</t>
        </r>
      </text>
    </comment>
    <comment ref="Q20" authorId="0">
      <text>
        <r>
          <rPr>
            <b/>
            <sz val="9"/>
            <rFont val="Tahoma"/>
            <family val="2"/>
          </rPr>
          <t xml:space="preserve">Bomba KSB
20 HP / 440
15 IMPULSORES
</t>
        </r>
      </text>
    </comment>
    <comment ref="I28" authorId="0">
      <text>
        <r>
          <rPr>
            <b/>
            <sz val="9"/>
            <rFont val="Tahoma"/>
            <family val="2"/>
          </rPr>
          <t>A los 177 m se encuentra una rotura de aprox. 2" de diametro</t>
        </r>
      </text>
    </comment>
    <comment ref="O28" authorId="0">
      <text>
        <r>
          <rPr>
            <b/>
            <sz val="9"/>
            <rFont val="Tahoma"/>
            <family val="2"/>
          </rPr>
          <t>de 8" 22 tramos de tubo de 6.10 m
de 6" 6 tramos de tubo de 6.10 mas 1.30 m</t>
        </r>
      </text>
    </comment>
    <comment ref="Q28" authorId="0">
      <text>
        <r>
          <rPr>
            <b/>
            <sz val="9"/>
            <rFont val="Tahoma"/>
            <family val="2"/>
          </rPr>
          <t>Bomba ALTAMIRA
KOR 53R 1500 - 5
HP 150 
3200 LPM / 147 M
MOTOR ALTAMIRA
MSR12/10 
150 HP / 440
amps 191-220
serie 209018</t>
        </r>
      </text>
    </comment>
    <comment ref="Q5" authorId="0">
      <text>
        <r>
          <rPr>
            <b/>
            <sz val="9"/>
            <rFont val="Tahoma"/>
            <family val="2"/>
          </rPr>
          <t xml:space="preserve">Bomba GRUNDFOS
25 HP 31 KG
300S300-7
Motor Mercury 30 hp
amp 39.5 / 220 
mod motor 25077 
DC6-30
</t>
        </r>
      </text>
    </comment>
    <comment ref="Q31" authorId="0">
      <text>
        <r>
          <rPr>
            <b/>
            <sz val="9"/>
            <rFont val="Tahoma"/>
            <family val="2"/>
          </rPr>
          <t xml:space="preserve">Bomba Altamira
7.5 HP / 230 v
Impulsores 21
Franklin
Cable 3 x 6
</t>
        </r>
      </text>
    </comment>
    <comment ref="Q32" authorId="0">
      <text>
        <r>
          <rPr>
            <b/>
            <sz val="9"/>
            <rFont val="Tahoma"/>
            <family val="2"/>
          </rPr>
          <t>Bomba KOR
modelo KOR15R300-9
IMPULSORE 9
30 HP / 440
900 lpm / 116 m
Mercury 
BCE630-24
AMP 40.5 MAX 42.6
440 VOLTIOS
Cable 3 x 6</t>
        </r>
      </text>
    </comment>
    <comment ref="Q34" authorId="0">
      <text>
        <r>
          <rPr>
            <b/>
            <sz val="9"/>
            <rFont val="Tahoma"/>
            <family val="2"/>
          </rPr>
          <t>Bomba MEDINA
SIN PLACA
IMPULSORES 6
20 HP / 440
15 LPS / 59 m
MEDINA 
V6-51 
OPERACION 
24-24-23 AMP
Cable 3 x 6</t>
        </r>
      </text>
    </comment>
    <comment ref="Q14" authorId="0">
      <text>
        <r>
          <rPr>
            <b/>
            <sz val="9"/>
            <rFont val="Tahoma"/>
            <family val="2"/>
          </rPr>
          <t>Bomba SIN PLACA
20 HP / 440
10 PASOS 
Motor 20 hp / 440 
OPERACIÓN:
AMP 18-19-22</t>
        </r>
      </text>
    </comment>
    <comment ref="Q19" authorId="0">
      <text>
        <r>
          <rPr>
            <b/>
            <sz val="9"/>
            <rFont val="Tahoma"/>
            <family val="2"/>
          </rPr>
          <t>Bomba KSB
12.5 HP / 440
5 pasos
Motor KSB</t>
        </r>
      </text>
    </comment>
    <comment ref="R4" authorId="0">
      <text>
        <r>
          <rPr>
            <sz val="9"/>
            <rFont val="Tahoma"/>
            <family val="2"/>
          </rPr>
          <t xml:space="preserve">
430-430-431
45-47-47</t>
        </r>
      </text>
    </comment>
    <comment ref="Q4" authorId="0">
      <text>
        <r>
          <rPr>
            <b/>
            <sz val="9"/>
            <rFont val="Tahoma"/>
            <family val="2"/>
          </rPr>
          <t>Rafael Torres Becerra:</t>
        </r>
        <r>
          <rPr>
            <sz val="9"/>
            <rFont val="Tahoma"/>
            <family val="2"/>
          </rPr>
          <t xml:space="preserve">
3 pasos Gulds
CRC</t>
        </r>
      </text>
    </comment>
    <comment ref="Q30" authorId="1">
      <text>
        <r>
          <rPr>
            <b/>
            <sz val="8"/>
            <rFont val="Tahoma"/>
            <family val="2"/>
          </rPr>
          <t xml:space="preserve">
MOTOR US
100 HP / 440
</t>
        </r>
        <r>
          <rPr>
            <sz val="8"/>
            <rFont val="Tahoma"/>
            <family val="2"/>
          </rPr>
          <t xml:space="preserve">
CONSUMO
97-105-87
VOLTAJE 
449-439-451
8 PASOS </t>
        </r>
      </text>
    </comment>
    <comment ref="E33" authorId="0">
      <text>
        <r>
          <rPr>
            <sz val="9"/>
            <rFont val="Tahoma"/>
            <family val="2"/>
          </rPr>
          <t xml:space="preserve">
A LOS 119 REDUCCION A 10"</t>
        </r>
      </text>
    </comment>
    <comment ref="Q35" authorId="0">
      <text>
        <r>
          <rPr>
            <b/>
            <sz val="9"/>
            <rFont val="Tahoma"/>
            <family val="2"/>
          </rPr>
          <t>Bomba sin placa 10 pasos 
MOTOR SAERS
modelo MS152-40
40 HP / 440
AMP 34-35-36
461 - 459 - 460 VOLTIOS
Cable 3 x 4 
Cable 3 x 6</t>
        </r>
      </text>
    </comment>
    <comment ref="Q29" authorId="0">
      <text>
        <r>
          <rPr>
            <b/>
            <sz val="9"/>
            <rFont val="Tahoma"/>
            <family val="2"/>
          </rPr>
          <t xml:space="preserve">Bomba BARMESA
SP230-10
Motor CRI
50 hp /440 v
3200 LPM / 147 M
</t>
        </r>
      </text>
    </comment>
    <comment ref="R40" authorId="0">
      <text>
        <r>
          <rPr>
            <b/>
            <sz val="9"/>
            <rFont val="Tahoma"/>
            <family val="2"/>
          </rPr>
          <t>41-40-40 ampers
481-480-481</t>
        </r>
      </text>
    </comment>
    <comment ref="Q40" authorId="0">
      <text>
        <r>
          <rPr>
            <b/>
            <sz val="9"/>
            <rFont val="Tahoma"/>
            <family val="2"/>
          </rPr>
          <t>Cable 3 x 2
modelo bomba 15B70011P105340504
Tipo 230S400-4
230 GPM
motor Franklin
40 hp / 440 voltios
amp 54.9 max 61.6
SN 07H19-30-6011</t>
        </r>
      </text>
    </comment>
    <comment ref="Q38" authorId="0">
      <text>
        <r>
          <rPr>
            <b/>
            <sz val="9"/>
            <rFont val="Tahoma"/>
            <family val="2"/>
          </rPr>
          <t>Bomba KOR
15R250-7
25 HP / 440
900 LPM / 92 m
MOTOR ALTAMIRA
516253230
SERIE 131510 
OPERACION 
50.7-50.5-50.9 AMP
Cable 2 CABLES 3 x 4</t>
        </r>
      </text>
    </comment>
    <comment ref="F41" authorId="0">
      <text>
        <r>
          <rPr>
            <b/>
            <sz val="9"/>
            <rFont val="Tahoma"/>
            <family val="2"/>
          </rPr>
          <t>Antes de la rehabilitación estaba la profundidad a 39.40 m se recuperaron 10.40 m</t>
        </r>
      </text>
    </comment>
    <comment ref="Q41" authorId="0">
      <text>
        <r>
          <rPr>
            <b/>
            <sz val="9"/>
            <rFont val="Tahoma"/>
            <family val="2"/>
          </rPr>
          <t xml:space="preserve">Cable 3 x 4
sin placa 
modelo Neuman
6 pasos
motor Neuman
06-004/606-007
7 hp / 220 voltios
amp 23 / wats 220
</t>
        </r>
      </text>
    </comment>
    <comment ref="E44" authorId="0">
      <text>
        <r>
          <rPr>
            <b/>
            <sz val="9"/>
            <rFont val="Tahoma"/>
            <family val="2"/>
          </rPr>
          <t>de 10 " hasta 110.94</t>
        </r>
      </text>
    </comment>
    <comment ref="Q44" authorId="0">
      <text>
        <r>
          <rPr>
            <b/>
            <sz val="9"/>
            <rFont val="Tahoma"/>
            <family val="2"/>
          </rPr>
          <t xml:space="preserve">Cable 3 x 2
sin placa 
6 pasos
motor BAMSA
75 hp / 4420 voltios
CONSUMIENDO
101-100-97 </t>
        </r>
      </text>
    </comment>
    <comment ref="Q49" authorId="0">
      <text>
        <r>
          <rPr>
            <b/>
            <sz val="9"/>
            <rFont val="Tahoma"/>
            <family val="2"/>
          </rPr>
          <t xml:space="preserve">Cable 3 x 4
BOMBA KOR-6R200
sin placa 
15 pasos
motor MERCURY
15 hp / 440 voltios
VAP MAX 15.25
KW MAX 14.9
EFIC 170 M
CONSUMIENDO
</t>
        </r>
      </text>
    </comment>
    <comment ref="F49" authorId="0">
      <text>
        <r>
          <rPr>
            <b/>
            <sz val="9"/>
            <rFont val="Tahoma"/>
            <family val="2"/>
          </rPr>
          <t>SE DESAZOLVARON 5 M</t>
        </r>
      </text>
    </comment>
    <comment ref="Q46" authorId="0">
      <text>
        <r>
          <rPr>
            <b/>
            <sz val="9"/>
            <rFont val="Tahoma"/>
            <family val="2"/>
          </rPr>
          <t xml:space="preserve">Cable 3 x 4
BOMBA GRUNFOS
sin placa 
14 pasos
motor GRUNFOS
50 hp / 440 voltios
CONSUMIENDO
</t>
        </r>
      </text>
    </comment>
    <comment ref="Q47" authorId="0">
      <text>
        <r>
          <rPr>
            <b/>
            <sz val="9"/>
            <rFont val="Tahoma"/>
            <family val="2"/>
          </rPr>
          <t xml:space="preserve">Cable 3 x 8
BOMBA 
sin placa 
14 pasos
motor MEDINA
15 hp / 440 voltios
CONSUMIENDO
</t>
        </r>
      </text>
    </comment>
    <comment ref="F47" authorId="0">
      <text>
        <r>
          <rPr>
            <b/>
            <sz val="9"/>
            <rFont val="Tahoma"/>
            <family val="2"/>
          </rPr>
          <t>DESAZOLVE 3 M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Se bajo de 108 m a 113 m, no se pudo bajar mas debido a que se encuentra obtruido con fierros o columna. </t>
        </r>
      </text>
    </comment>
    <comment ref="E54" authorId="0">
      <text>
        <r>
          <rPr>
            <b/>
            <sz val="9"/>
            <rFont val="Tahoma"/>
            <family val="2"/>
          </rPr>
          <t>12 m de 20" de diametro
y
171 m de 12" de diametro</t>
        </r>
      </text>
    </comment>
    <comment ref="E53" authorId="0">
      <text>
        <r>
          <rPr>
            <b/>
            <sz val="9"/>
            <rFont val="Tahoma"/>
            <family val="2"/>
          </rPr>
          <t>Se desprendio un pedazo de metal de 10 cm x 8 cm aproximado al parecer es de ademe y se detubo el trbajo hasta tomr un video del pozo</t>
        </r>
      </text>
    </comment>
    <comment ref="Q13" authorId="0">
      <text>
        <r>
          <rPr>
            <b/>
            <sz val="9"/>
            <rFont val="Tahoma"/>
            <family val="2"/>
          </rPr>
          <t xml:space="preserve">14 pasos </t>
        </r>
      </text>
    </comment>
    <comment ref="R16" authorId="0">
      <text>
        <r>
          <rPr>
            <b/>
            <sz val="9"/>
            <rFont val="Tahoma"/>
            <family val="2"/>
          </rPr>
          <t xml:space="preserve">Amp:    </t>
        </r>
        <r>
          <rPr>
            <sz val="9"/>
            <rFont val="Tahoma"/>
            <family val="2"/>
          </rPr>
          <t>25.5 / 26.6 / 27.1
Voltjae: 463-462-466</t>
        </r>
      </text>
    </comment>
    <comment ref="Q36" authorId="0">
      <text>
        <r>
          <rPr>
            <b/>
            <sz val="9"/>
            <rFont val="Tahoma"/>
            <family val="2"/>
          </rPr>
          <t>Sumergible
Rafael Torres Becerra:</t>
        </r>
        <r>
          <rPr>
            <sz val="9"/>
            <rFont val="Tahoma"/>
            <family val="2"/>
          </rPr>
          <t xml:space="preserve">
motor Franklin</t>
        </r>
      </text>
    </comment>
    <comment ref="K45" authorId="0">
      <text>
        <r>
          <rPr>
            <b/>
            <sz val="9"/>
            <rFont val="Tahoma"/>
            <family val="2"/>
          </rPr>
          <t>Bombeando a Aquiles Serdan y Sanchez Graciano 2.84 lps
Bambeando a Naranjitos 5.5 lps</t>
        </r>
      </text>
    </comment>
    <comment ref="M45" authorId="0">
      <text>
        <r>
          <rPr>
            <b/>
            <sz val="9"/>
            <rFont val="Tahoma"/>
            <family val="2"/>
          </rPr>
          <t>Con los dos equipos operando</t>
        </r>
      </text>
    </comment>
    <comment ref="O45" authorId="0">
      <text>
        <r>
          <rPr>
            <b/>
            <sz val="9"/>
            <rFont val="Tahoma"/>
            <family val="2"/>
          </rPr>
          <t>Columna de Aquiles Serdan y Sanchez Graciano 1-1/2" x 20.85 m
Columna Naranjitos 2" x 13.40 m</t>
        </r>
      </text>
    </comment>
    <comment ref="Q45" authorId="0">
      <text>
        <r>
          <rPr>
            <sz val="9"/>
            <rFont val="Tahoma"/>
            <family val="2"/>
          </rPr>
          <t>Naranjitos:
bomba: 15 impulsores sin marca
motor: Franklin 5 hp 230 volts
Sanches Graciano/ Aquiles Serdan
bomba: 21 pasos sin marca
motor: Franklin 5 hp / 230 voltios.</t>
        </r>
      </text>
    </comment>
    <comment ref="F43" authorId="0">
      <text>
        <r>
          <rPr>
            <b/>
            <sz val="9"/>
            <rFont val="Tahoma"/>
            <family val="2"/>
          </rPr>
          <t>A los 26 m se termina el ademe y solo se observa la perforacion con el riesgo de derrumbe</t>
        </r>
      </text>
    </comment>
    <comment ref="Q43" authorId="0">
      <text>
        <r>
          <rPr>
            <sz val="9"/>
            <rFont val="Tahoma"/>
            <family val="2"/>
          </rPr>
          <t>Bomba Altamira 25 pasos
Motor Franklin 7.5 hp /230 voltios</t>
        </r>
      </text>
    </comment>
    <comment ref="Q50" authorId="0">
      <text>
        <r>
          <rPr>
            <sz val="9"/>
            <rFont val="Tahoma"/>
            <family val="2"/>
          </rPr>
          <t xml:space="preserve">bomba altamira sellada 
motor altamira 20 hp 230 voltios </t>
        </r>
      </text>
    </comment>
    <comment ref="Q56" authorId="0">
      <text>
        <r>
          <rPr>
            <sz val="9"/>
            <rFont val="Tahoma"/>
            <family val="2"/>
          </rPr>
          <t>Bomba medina 5 impulsores
Motor Medina 85 hp</t>
        </r>
      </text>
    </comment>
    <comment ref="Q58" authorId="0">
      <text>
        <r>
          <rPr>
            <b/>
            <sz val="9"/>
            <rFont val="Tahoma"/>
            <family val="2"/>
          </rPr>
          <t xml:space="preserve">
Boomba sin placa 17 pasos 
Motor Altamira 20 hp / 440</t>
        </r>
      </text>
    </comment>
    <comment ref="Q12" authorId="0">
      <text>
        <r>
          <rPr>
            <b/>
            <sz val="9"/>
            <rFont val="Tahoma"/>
            <family val="2"/>
          </rPr>
          <t xml:space="preserve">Bomba 
KSB 14 pasos sin placa
salida 3"
Motor
KSB 40 hp / 440 sin placa
</t>
        </r>
      </text>
    </comment>
    <comment ref="Q33" authorId="0">
      <text>
        <r>
          <rPr>
            <b/>
            <sz val="9"/>
            <rFont val="Tahoma"/>
            <family val="2"/>
          </rPr>
          <t>Bomba 
grunfos 10 impulsores
salida de 3"
Motor 
franklin 15 hp 460 vol</t>
        </r>
      </text>
    </comment>
    <comment ref="Q42" authorId="0">
      <text>
        <r>
          <rPr>
            <b/>
            <sz val="9"/>
            <rFont val="Tahoma"/>
            <family val="2"/>
          </rPr>
          <t>Bomba 
Grunfos
40S50-15
Motor 
franklin 5 hp/220 v
mod 2343175202</t>
        </r>
      </text>
    </comment>
    <comment ref="G48" authorId="0">
      <text>
        <r>
          <rPr>
            <b/>
            <sz val="9"/>
            <rFont val="Tahoma"/>
            <family val="2"/>
          </rPr>
          <t>por parte de SAPAZA</t>
        </r>
      </text>
    </comment>
    <comment ref="Q48" authorId="0">
      <text>
        <r>
          <rPr>
            <b/>
            <sz val="9"/>
            <rFont val="Tahoma"/>
            <family val="2"/>
          </rPr>
          <t>BOMBA
Grunfos
7 pasos 
88494-2
salida 4" 
motor 
Grunfos
125 hp / 460
KW92-4242</t>
        </r>
      </text>
    </comment>
    <comment ref="Q55" authorId="0">
      <text>
        <r>
          <rPr>
            <b/>
            <sz val="9"/>
            <rFont val="Tahoma"/>
            <family val="2"/>
          </rPr>
          <t>BOMBA
Grunfos
150S400-21 
motor 
altmira
40 hp / 460
MSR6403460
466-467-470
amp
52-56-52</t>
        </r>
      </text>
    </comment>
    <comment ref="G55" authorId="0">
      <text>
        <r>
          <rPr>
            <b/>
            <sz val="9"/>
            <rFont val="Tahoma"/>
            <family val="2"/>
          </rPr>
          <t>por SAPAZA</t>
        </r>
      </text>
    </comment>
    <comment ref="G57" authorId="0">
      <text>
        <r>
          <rPr>
            <b/>
            <sz val="9"/>
            <rFont val="Tahoma"/>
            <family val="2"/>
          </rPr>
          <t>por SAPAZA</t>
        </r>
      </text>
    </comment>
    <comment ref="Q57" authorId="0">
      <text>
        <r>
          <rPr>
            <b/>
            <sz val="9"/>
            <rFont val="Tahoma"/>
            <family val="2"/>
          </rPr>
          <t>BOMBA
sin marca 
salida 3"
9 pasos 
motor 
Mercury
60 hp / 460
S/N 39158
voltaje
446-447-446
amp
71-69-69</t>
        </r>
      </text>
    </comment>
    <comment ref="E57" authorId="0">
      <text>
        <r>
          <rPr>
            <b/>
            <sz val="9"/>
            <rFont val="Tahoma"/>
            <family val="2"/>
          </rPr>
          <t>Reduccion a 10" los 138 m</t>
        </r>
      </text>
    </comment>
    <comment ref="G61" authorId="0">
      <text>
        <r>
          <rPr>
            <b/>
            <sz val="9"/>
            <rFont val="Tahoma"/>
            <family val="2"/>
          </rPr>
          <t>por SAPAZA</t>
        </r>
      </text>
    </comment>
    <comment ref="Q61" authorId="0">
      <text>
        <r>
          <rPr>
            <b/>
            <sz val="9"/>
            <rFont val="Tahoma"/>
            <family val="2"/>
          </rPr>
          <t>BOMBA
KSB 
salida 4"
8 pasos 
motor 
KSB
75 hp / 460
voltaje
442-447-442
amp
82-77-79</t>
        </r>
      </text>
    </comment>
    <comment ref="F61" authorId="0">
      <text>
        <r>
          <rPr>
            <sz val="9"/>
            <rFont val="Tahoma"/>
            <family val="2"/>
          </rPr>
          <t xml:space="preserve">
10 m de desazolve</t>
        </r>
      </text>
    </comment>
    <comment ref="F60" authorId="0">
      <text>
        <r>
          <rPr>
            <b/>
            <sz val="9"/>
            <rFont val="Tahoma"/>
            <family val="2"/>
          </rPr>
          <t>12 m desazolvados</t>
        </r>
      </text>
    </comment>
  </commentList>
</comments>
</file>

<file path=xl/comments2.xml><?xml version="1.0" encoding="utf-8"?>
<comments xmlns="http://schemas.openxmlformats.org/spreadsheetml/2006/main">
  <authors>
    <author>Rafael Torres Becerra</author>
  </authors>
  <commentList>
    <comment ref="Q3" authorId="0">
      <text>
        <r>
          <rPr>
            <b/>
            <sz val="9"/>
            <rFont val="Tahoma"/>
            <family val="2"/>
          </rPr>
          <t>Bomba KOR
modelo KOR15R300-9
IMPULSORE 9
30 HP / 440
900 lpm / 116 m
Mercury 
BCE630-24
AMP 40.5 MAX 42.6
440 VOLTIOS
Cable 3 x 6</t>
        </r>
      </text>
    </comment>
    <comment ref="E4" authorId="0">
      <text>
        <r>
          <rPr>
            <sz val="9"/>
            <rFont val="Tahoma"/>
            <family val="2"/>
          </rPr>
          <t xml:space="preserve">
A LOS 119 REDUCCION A 10"</t>
        </r>
      </text>
    </comment>
    <comment ref="Q4" authorId="0">
      <text>
        <r>
          <rPr>
            <b/>
            <sz val="9"/>
            <rFont val="Tahoma"/>
            <family val="2"/>
          </rPr>
          <t>Bomba 
grunfos 10 impulsores
salida de 3"
Motor 
franklin 15 hp 460 vol</t>
        </r>
      </text>
    </comment>
    <comment ref="Q5" authorId="0">
      <text>
        <r>
          <rPr>
            <b/>
            <sz val="9"/>
            <rFont val="Tahoma"/>
            <family val="2"/>
          </rPr>
          <t>Bomba MEDINA
SIN PLACA
IMPULSORES 6
20 HP / 440
15 LPS / 59 m
MEDINA 
V6-51 
OPERACION 
24-24-23 AMP
Cable 3 x 6</t>
        </r>
      </text>
    </comment>
    <comment ref="Q7" authorId="0">
      <text>
        <r>
          <rPr>
            <b/>
            <sz val="9"/>
            <rFont val="Tahoma"/>
            <family val="2"/>
          </rPr>
          <t>Bomba KOR
15R250-7
25 HP / 440
900 LPM / 92 m
MOTOR ALTAMIRA
516253230
SERIE 131510 
OPERACION 
50.7-50.5-50.9 AMP
Cable 2 CABLES 3 x 4</t>
        </r>
      </text>
    </comment>
  </commentList>
</comments>
</file>

<file path=xl/comments3.xml><?xml version="1.0" encoding="utf-8"?>
<comments xmlns="http://schemas.openxmlformats.org/spreadsheetml/2006/main">
  <authors>
    <author>Rafael Torres Becerra</author>
  </authors>
  <commentList>
    <comment ref="S4" authorId="0">
      <text>
        <r>
          <rPr>
            <sz val="9"/>
            <rFont val="Tahoma"/>
            <family val="2"/>
          </rPr>
          <t xml:space="preserve">
430-430-431
45-47-47</t>
        </r>
      </text>
    </comment>
    <comment ref="R8" authorId="0">
      <text>
        <r>
          <rPr>
            <b/>
            <sz val="9"/>
            <rFont val="Tahoma"/>
            <family val="2"/>
          </rPr>
          <t>sin placa
15 HP/220 VOLTIOS
KSB
CABLE 3 X 8
AMPERAJE 40-41-039
Susbestación 25 KVA</t>
        </r>
      </text>
    </comment>
    <comment ref="G8" authorId="0">
      <text>
        <r>
          <rPr>
            <b/>
            <sz val="9"/>
            <rFont val="Tahoma"/>
            <family val="2"/>
          </rPr>
          <t>de 136 m se bajo a 148
12 metros recuperados</t>
        </r>
      </text>
    </comment>
    <comment ref="X8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L8" authorId="0">
      <text>
        <r>
          <rPr>
            <b/>
            <sz val="9"/>
            <rFont val="Tahoma"/>
            <family val="2"/>
          </rPr>
          <t>A descarga libre 9.32 lps
Al deposito 6.81 lps</t>
        </r>
      </text>
    </comment>
    <comment ref="R5" authorId="0">
      <text>
        <r>
          <rPr>
            <b/>
            <sz val="9"/>
            <rFont val="Tahoma"/>
            <family val="2"/>
          </rPr>
          <t>Bomba Altamira
modelo KOR 100-8
Motor BAMSA
S/P
10 HP / 440 V
CABLE 3X10
Amperaje 13-12-13</t>
        </r>
      </text>
    </comment>
    <comment ref="X5" authorId="0">
      <text>
        <r>
          <rPr>
            <b/>
            <sz val="9"/>
            <rFont val="Tahoma"/>
            <family val="2"/>
          </rPr>
          <t>Miguel
Alfonso
Noe</t>
        </r>
      </text>
    </comment>
    <comment ref="R7" authorId="0">
      <text>
        <r>
          <rPr>
            <b/>
            <sz val="9"/>
            <rFont val="Tahoma"/>
            <family val="2"/>
          </rPr>
          <t>Motor KSB
25 HP/440 VOLTIOS
19 pazos
UPD182-20
Motor KSB
s/p
CABLE 3 X 4
AMPERAJE 28-30-28
Susbestación 30 KVA</t>
        </r>
      </text>
    </comment>
    <comment ref="X7" authorId="0">
      <text>
        <r>
          <rPr>
            <b/>
            <sz val="9"/>
            <rFont val="Tahoma"/>
            <family val="2"/>
          </rPr>
          <t>Miguel
Alfonso
Noe</t>
        </r>
      </text>
    </comment>
    <comment ref="P7" authorId="0">
      <text>
        <r>
          <rPr>
            <b/>
            <sz val="9"/>
            <rFont val="Tahoma"/>
            <family val="2"/>
          </rPr>
          <t>aproximadamete la mitad de la tuberia esta en mal estado y sus coples tienen variacion al enroscarlos</t>
        </r>
      </text>
    </comment>
    <comment ref="X6" authorId="0">
      <text>
        <r>
          <rPr>
            <b/>
            <sz val="9"/>
            <rFont val="Tahoma"/>
            <family val="2"/>
          </rPr>
          <t>Omar, Piña y Peralta</t>
        </r>
      </text>
    </comment>
    <comment ref="X4" authorId="0">
      <text>
        <r>
          <rPr>
            <b/>
            <sz val="9"/>
            <rFont val="Tahoma"/>
            <family val="2"/>
          </rPr>
          <t>Miguel
Alfonso
Noe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Se recuperaron 2 m
</t>
        </r>
      </text>
    </comment>
    <comment ref="R10" authorId="0">
      <text>
        <r>
          <rPr>
            <b/>
            <sz val="9"/>
            <rFont val="Tahoma"/>
            <family val="2"/>
          </rPr>
          <t>Bomba y motor Grunfos
58 hp / 440
21 pasos</t>
        </r>
      </text>
    </comment>
    <comment ref="X10" authorId="0">
      <text>
        <r>
          <rPr>
            <b/>
            <sz val="9"/>
            <rFont val="Tahoma"/>
            <family val="2"/>
          </rPr>
          <t>Miguel
Alfonso
Noe</t>
        </r>
      </text>
    </comment>
    <comment ref="X11" authorId="0">
      <text>
        <r>
          <rPr>
            <b/>
            <sz val="9"/>
            <rFont val="Tahoma"/>
            <family val="2"/>
          </rPr>
          <t>Miguel
Alfonso
Noe</t>
        </r>
      </text>
    </comment>
    <comment ref="X9" authorId="0">
      <text>
        <r>
          <rPr>
            <b/>
            <sz val="9"/>
            <rFont val="Tahoma"/>
            <family val="2"/>
          </rPr>
          <t>Canales
Guareño
Victor (Pick up)
Alonso</t>
        </r>
      </text>
    </comment>
    <comment ref="X13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X12" authorId="0">
      <text>
        <r>
          <rPr>
            <b/>
            <sz val="9"/>
            <rFont val="Tahoma"/>
            <family val="2"/>
          </rPr>
          <t>Miguel
Alfonso
Noe</t>
        </r>
      </text>
    </comment>
    <comment ref="R9" authorId="0">
      <text>
        <r>
          <rPr>
            <b/>
            <sz val="9"/>
            <rFont val="Tahoma"/>
            <family val="2"/>
          </rPr>
          <t>Bomba y motor Neuman
75 hp / 440
95-96-96
447-440-446
Cable 3 X 3/0</t>
        </r>
      </text>
    </comment>
    <comment ref="G9" authorId="0">
      <text>
        <r>
          <rPr>
            <b/>
            <sz val="9"/>
            <rFont val="Tahoma"/>
            <family val="2"/>
          </rPr>
          <t>no se recupero fondo</t>
        </r>
      </text>
    </comment>
    <comment ref="L10" authorId="0">
      <text>
        <r>
          <rPr>
            <b/>
            <sz val="9"/>
            <rFont val="Tahoma"/>
            <family val="2"/>
          </rPr>
          <t xml:space="preserve">
A la RED
</t>
        </r>
      </text>
    </comment>
    <comment ref="G11" authorId="0">
      <text>
        <r>
          <rPr>
            <b/>
            <sz val="9"/>
            <rFont val="Tahoma"/>
            <family val="2"/>
          </rPr>
          <t>se recupero 1 m de fondo</t>
        </r>
      </text>
    </comment>
    <comment ref="R11" authorId="0">
      <text>
        <r>
          <rPr>
            <b/>
            <sz val="9"/>
            <rFont val="Tahoma"/>
            <family val="2"/>
          </rPr>
          <t>Bomba Grundfos
150 S 400 - 18
motor Franclin Electric
2366178125
40 hp / 440
Cable 3 X 4</t>
        </r>
      </text>
    </comment>
    <comment ref="G12" authorId="0">
      <text>
        <r>
          <rPr>
            <b/>
            <sz val="9"/>
            <rFont val="Tahoma"/>
            <family val="2"/>
          </rPr>
          <t>se recupero 0.5 m de fondo</t>
        </r>
      </text>
    </comment>
    <comment ref="L12" authorId="0">
      <text>
        <r>
          <rPr>
            <b/>
            <sz val="9"/>
            <rFont val="Tahoma"/>
            <family val="2"/>
          </rPr>
          <t>A descarga libre</t>
        </r>
      </text>
    </comment>
    <comment ref="R12" authorId="0">
      <text>
        <r>
          <rPr>
            <b/>
            <sz val="9"/>
            <rFont val="Tahoma"/>
            <family val="2"/>
          </rPr>
          <t>Bomba Grundfos
sin placa
18 pasos
motor Grundfos
50 hp / 440
Cable 3 X 1/0</t>
        </r>
      </text>
    </comment>
    <comment ref="R13" authorId="0">
      <text>
        <r>
          <rPr>
            <b/>
            <sz val="9"/>
            <rFont val="Tahoma"/>
            <family val="2"/>
          </rPr>
          <t>Bomba Grundfos
motor
100 hp / 440
Cable 3 X  ??</t>
        </r>
      </text>
    </comment>
    <comment ref="X16" authorId="0">
      <text>
        <r>
          <rPr>
            <b/>
            <sz val="9"/>
            <rFont val="Tahoma"/>
            <family val="2"/>
          </rPr>
          <t>Miguel
Alfonso
Noe</t>
        </r>
      </text>
    </comment>
    <comment ref="X14" authorId="0">
      <text>
        <r>
          <rPr>
            <b/>
            <sz val="9"/>
            <rFont val="Tahoma"/>
            <family val="2"/>
          </rPr>
          <t>Miguel
Alfonso
Noe</t>
        </r>
      </text>
    </comment>
    <comment ref="X15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L17" authorId="0">
      <text>
        <r>
          <rPr>
            <b/>
            <sz val="9"/>
            <rFont val="Tahoma"/>
            <family val="2"/>
          </rPr>
          <t>Mejoro de 6 a 12 lps</t>
        </r>
      </text>
    </comment>
    <comment ref="R17" authorId="0">
      <text>
        <r>
          <rPr>
            <b/>
            <sz val="9"/>
            <rFont val="Tahoma"/>
            <family val="2"/>
          </rPr>
          <t>Bomba BARNES
SP150
8 IMPULSORES
motor Franklyn
15 hp / 220
Cable 3 X  4 AWG</t>
        </r>
      </text>
    </comment>
    <comment ref="T17" authorId="0">
      <text>
        <r>
          <rPr>
            <b/>
            <sz val="9"/>
            <rFont val="Tahoma"/>
            <family val="2"/>
          </rPr>
          <t>BIFASICA</t>
        </r>
      </text>
    </comment>
    <comment ref="X17" authorId="0">
      <text>
        <r>
          <rPr>
            <b/>
            <sz val="9"/>
            <rFont val="Tahoma"/>
            <family val="2"/>
          </rPr>
          <t>Omar, David, Piña y Peralta</t>
        </r>
      </text>
    </comment>
    <comment ref="X18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19" authorId="0">
      <text>
        <r>
          <rPr>
            <b/>
            <sz val="9"/>
            <rFont val="Tahoma"/>
            <family val="2"/>
          </rPr>
          <t>Bomba ALTAMIRA
KORIO R150-8-2A
motor ALTAMIRA
MSRG 153230
15 hp / 220
Cable 3 X  4 AWG</t>
        </r>
      </text>
    </comment>
    <comment ref="X19" authorId="0">
      <text>
        <r>
          <rPr>
            <b/>
            <sz val="9"/>
            <rFont val="Tahoma"/>
            <family val="2"/>
          </rPr>
          <t>Miguel
Alfonso
Noe</t>
        </r>
      </text>
    </comment>
    <comment ref="R14" authorId="0">
      <text>
        <r>
          <rPr>
            <b/>
            <sz val="9"/>
            <rFont val="Tahoma"/>
            <family val="2"/>
          </rPr>
          <t>Bomba KSB
sin placa
motor KSB
10 hp / 220
Cable 3 X 6</t>
        </r>
      </text>
    </comment>
    <comment ref="R16" authorId="0">
      <text>
        <r>
          <rPr>
            <b/>
            <sz val="9"/>
            <rFont val="Tahoma"/>
            <family val="2"/>
          </rPr>
          <t>Bomba MEDINA
MP-82
8 PASOS
motor MEDINA
84 hp / 440
Cable 3 X 1/0</t>
        </r>
      </text>
    </comment>
    <comment ref="R15" authorId="0">
      <text>
        <r>
          <rPr>
            <b/>
            <sz val="9"/>
            <rFont val="Tahoma"/>
            <family val="2"/>
          </rPr>
          <t>Bomba 
8 PASOS
motor MEDINA
75 hp / 440
Cable 3 X 1/0</t>
        </r>
      </text>
    </comment>
    <comment ref="R18" authorId="0">
      <text>
        <r>
          <rPr>
            <b/>
            <sz val="9"/>
            <rFont val="Tahoma"/>
            <family val="2"/>
          </rPr>
          <t>Bomba Grundfos
85S4000-30
30 IMPULSORES
motor Grundfos
12B69830P10
07250923
85 GPM 1191'
40 hp / 440
Cable 3 X  2 AWG</t>
        </r>
      </text>
    </comment>
    <comment ref="G20" authorId="0">
      <text>
        <r>
          <rPr>
            <b/>
            <sz val="9"/>
            <rFont val="Tahoma"/>
            <family val="2"/>
          </rPr>
          <t>se recuperaron 20 m</t>
        </r>
      </text>
    </comment>
    <comment ref="R20" authorId="0">
      <text>
        <r>
          <rPr>
            <b/>
            <sz val="9"/>
            <rFont val="Tahoma"/>
            <family val="2"/>
          </rPr>
          <t>Bomba ALTAMIRA
KOR 3R75-25
motor FRANKLIN
2343188602
7.5 hp / 220
Cable 3 X  4 AWG</t>
        </r>
      </text>
    </comment>
    <comment ref="X20" authorId="0">
      <text>
        <r>
          <rPr>
            <b/>
            <sz val="9"/>
            <rFont val="Tahoma"/>
            <family val="2"/>
          </rPr>
          <t>Miguel
Alfonso
Noe</t>
        </r>
      </text>
    </comment>
    <comment ref="L18" authorId="0">
      <text>
        <r>
          <rPr>
            <b/>
            <sz val="9"/>
            <rFont val="Tahoma"/>
            <family val="2"/>
          </rPr>
          <t>11 abr 14
instalado por particular</t>
        </r>
      </text>
    </comment>
    <comment ref="R21" authorId="0">
      <text>
        <r>
          <rPr>
            <b/>
            <sz val="9"/>
            <rFont val="Tahoma"/>
            <family val="2"/>
          </rPr>
          <t>Bomba 
2305400-13
13 pasos
motor SAER
NR08003495
TIPO MS152-40
40 hp / 440
Cable 3 X  1/0 AWG</t>
        </r>
      </text>
    </comment>
    <comment ref="X21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X22" authorId="0">
      <text>
        <r>
          <rPr>
            <b/>
            <sz val="9"/>
            <rFont val="Tahoma"/>
            <family val="2"/>
          </rPr>
          <t>Miguel
Alfonso
Noe</t>
        </r>
      </text>
    </comment>
    <comment ref="R22" authorId="0">
      <text>
        <r>
          <rPr>
            <b/>
            <sz val="9"/>
            <rFont val="Tahoma"/>
            <family val="2"/>
          </rPr>
          <t>Bomba Altamira
KOR10-R100-5
5 pasos
motor ALTAMIRA
229930
10 hp / 440
Cable 3 X  8 AWG</t>
        </r>
      </text>
    </comment>
    <comment ref="X23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23" authorId="0">
      <text>
        <r>
          <rPr>
            <b/>
            <sz val="9"/>
            <rFont val="Tahoma"/>
            <family val="2"/>
          </rPr>
          <t>Bomba BARNESA
SP40
15 pasos
motor FRANKLYN
2243178602
5 hp / 220
Cable 3 X  8 AWG</t>
        </r>
      </text>
    </comment>
    <comment ref="X24" authorId="0">
      <text>
        <r>
          <rPr>
            <b/>
            <sz val="9"/>
            <rFont val="Tahoma"/>
            <family val="2"/>
          </rPr>
          <t>Peralta
Noe
Cachetes</t>
        </r>
      </text>
    </comment>
    <comment ref="X25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25" authorId="0">
      <text>
        <r>
          <rPr>
            <b/>
            <sz val="9"/>
            <rFont val="Tahoma"/>
            <family val="2"/>
          </rPr>
          <t>Bomba sin marca
encapslada
motor FRANKLYN
2366028020
10 hp / 220
Cable 3 X  8 AWG</t>
        </r>
      </text>
    </comment>
    <comment ref="L25" authorId="0">
      <text>
        <r>
          <rPr>
            <b/>
            <sz val="9"/>
            <rFont val="Tahoma"/>
            <family val="2"/>
          </rPr>
          <t>Al Tanque</t>
        </r>
      </text>
    </comment>
    <comment ref="L22" authorId="0">
      <text>
        <r>
          <rPr>
            <b/>
            <sz val="9"/>
            <rFont val="Tahoma"/>
            <family val="2"/>
          </rPr>
          <t>A LA RED</t>
        </r>
      </text>
    </comment>
    <comment ref="L24" authorId="0">
      <text>
        <r>
          <rPr>
            <b/>
            <sz val="9"/>
            <rFont val="Tahoma"/>
            <family val="2"/>
          </rPr>
          <t xml:space="preserve">a la red
</t>
        </r>
      </text>
    </comment>
    <comment ref="R24" authorId="0">
      <text>
        <r>
          <rPr>
            <b/>
            <sz val="9"/>
            <rFont val="Tahoma"/>
            <family val="2"/>
          </rPr>
          <t>Bomba BARNESA
SP150-05-10
5 pasos
Motor FRANKLYN
2366029020
10 hp / 230
Cable 3 X  6 AWG
Relevador nuevo de 30-45 amp</t>
        </r>
      </text>
    </comment>
    <comment ref="X28" authorId="0">
      <text>
        <r>
          <rPr>
            <b/>
            <sz val="9"/>
            <rFont val="Tahoma"/>
            <family val="2"/>
          </rPr>
          <t>Peralta
Omar</t>
        </r>
      </text>
    </comment>
    <comment ref="Q26" authorId="0">
      <text>
        <r>
          <rPr>
            <b/>
            <sz val="9"/>
            <rFont val="Tahoma"/>
            <family val="2"/>
          </rPr>
          <t xml:space="preserve">4" =&gt; 29 m
8" =&gt; 85 m
</t>
        </r>
      </text>
    </comment>
    <comment ref="L26" authorId="0">
      <text>
        <r>
          <rPr>
            <b/>
            <sz val="9"/>
            <rFont val="Tahoma"/>
            <family val="2"/>
          </rPr>
          <t>Rafael Torres Becerra:</t>
        </r>
        <r>
          <rPr>
            <sz val="9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9"/>
            <rFont val="Tahoma"/>
            <family val="2"/>
          </rPr>
          <t>Bomba MEDINA
6 pasos
motor MEDINA
55 hp / 440
Arrancador de 150
Relevador 50-200
subestacion de 75 kva
Cable 3 X  4 AWG</t>
        </r>
      </text>
    </comment>
    <comment ref="X26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F26" authorId="0">
      <text>
        <r>
          <rPr>
            <b/>
            <sz val="9"/>
            <rFont val="Tahoma"/>
            <family val="2"/>
          </rPr>
          <t>14" =&gt; 100 m 
10" =&gt; 18 m</t>
        </r>
      </text>
    </comment>
    <comment ref="L27" authorId="0">
      <text>
        <r>
          <rPr>
            <b/>
            <sz val="9"/>
            <rFont val="Tahoma"/>
            <family val="2"/>
          </rPr>
          <t>a descarga libre</t>
        </r>
      </text>
    </comment>
    <comment ref="Q27" authorId="0">
      <text>
        <r>
          <rPr>
            <b/>
            <sz val="9"/>
            <rFont val="Tahoma"/>
            <family val="2"/>
          </rPr>
          <t>6" =&gt; 72.40 m
3" =&gt; 13.00 m</t>
        </r>
      </text>
    </comment>
    <comment ref="R27" authorId="0">
      <text>
        <r>
          <rPr>
            <b/>
            <sz val="9"/>
            <rFont val="Tahoma"/>
            <family val="2"/>
          </rPr>
          <t>Bomba ALTAMIRA
MOD KOR15R500-15
15 pasos
300 A 1200 GPM
900 LPM  196 M
Motor ALTAMIRA
MSR6-503460
192805
50 hp / 440
Subestacion de 475 kva
Cable 3 X  4 AWG
cabler 3 x 6 AWG</t>
        </r>
      </text>
    </comment>
    <comment ref="X27" authorId="0">
      <text>
        <r>
          <rPr>
            <b/>
            <sz val="9"/>
            <rFont val="Tahoma"/>
            <family val="2"/>
          </rPr>
          <t xml:space="preserve">Miguel
Alfonso
Alonso Pick up </t>
        </r>
      </text>
    </comment>
    <comment ref="R28" authorId="0">
      <text>
        <r>
          <rPr>
            <b/>
            <sz val="9"/>
            <rFont val="Tahoma"/>
            <family val="2"/>
          </rPr>
          <t>Bomba Sumergible
Motor franklin Electric
2366048120
20 hp / 220
Subestacion de 30 kva
Cable 3 X  1/0</t>
        </r>
      </text>
    </comment>
    <comment ref="R32" authorId="0">
      <text>
        <r>
          <rPr>
            <b/>
            <sz val="9"/>
            <rFont val="Tahoma"/>
            <family val="2"/>
          </rPr>
          <t>Bomba Sumergible 
Marca Altamira
Type SP90-9
Motor Altamira
215493 
Mod. MSRG-103230
10 hp / 220
Subestacion de 30 kva
Cable 3 X 4</t>
        </r>
      </text>
    </comment>
    <comment ref="R31" authorId="0">
      <text>
        <r>
          <rPr>
            <b/>
            <sz val="9"/>
            <rFont val="Tahoma"/>
            <family val="2"/>
          </rPr>
          <t xml:space="preserve">Bomba Grundfos
11990015-P11050044
Motor Grundfos
215493 
Mod. MSRG-103230
5 hp / 220
Subestacion de 15 kva
</t>
        </r>
      </text>
    </comment>
    <comment ref="X31" authorId="0">
      <text>
        <r>
          <rPr>
            <b/>
            <sz val="9"/>
            <rFont val="Tahoma"/>
            <family val="2"/>
          </rPr>
          <t>Peralta
Omar
Javier</t>
        </r>
      </text>
    </comment>
    <comment ref="L32" authorId="0">
      <text>
        <r>
          <rPr>
            <b/>
            <sz val="9"/>
            <rFont val="Tahoma"/>
            <family val="2"/>
          </rPr>
          <t>Q al tanque
Antes de la Reh.
daba 1.5 lps y el N.D. recupero 19 m</t>
        </r>
      </text>
    </comment>
    <comment ref="X32" authorId="0">
      <text>
        <r>
          <rPr>
            <b/>
            <sz val="9"/>
            <rFont val="Tahoma"/>
            <family val="2"/>
          </rPr>
          <t xml:space="preserve">Miguel
Alfonso
Alonso Pick up </t>
        </r>
      </text>
    </comment>
    <comment ref="R29" authorId="0">
      <text>
        <r>
          <rPr>
            <b/>
            <sz val="9"/>
            <rFont val="Tahoma"/>
            <family val="2"/>
          </rPr>
          <t>Bomba Sin placa
Motor Medina sin placa
60 hp / 440
Cable 3 X 2
Subestación de 75 KVA</t>
        </r>
      </text>
    </comment>
    <comment ref="R34" authorId="0">
      <text>
        <r>
          <rPr>
            <b/>
            <sz val="9"/>
            <rFont val="Tahoma"/>
            <family val="2"/>
          </rPr>
          <t>Bomba Sumergible 
Marca Altamira
1480LMM
MODELO OR20R400-9
Motor Altamira
Mod. MSRG-403460
40 hp / 440
Subestacion de 75 kva
Cable 3 X 4</t>
        </r>
      </text>
    </comment>
    <comment ref="X34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30" authorId="0">
      <text>
        <r>
          <rPr>
            <b/>
            <sz val="9"/>
            <rFont val="Tahoma"/>
            <family val="2"/>
          </rPr>
          <t xml:space="preserve">Bomba Otorga
Sin Placa
5 PASOS
40 hp
</t>
        </r>
      </text>
    </comment>
    <comment ref="X30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33" authorId="0">
      <text>
        <r>
          <rPr>
            <b/>
            <sz val="9"/>
            <rFont val="Tahoma"/>
            <family val="2"/>
          </rPr>
          <t>Bomba Sumergible 
Marca Grundfos
sin placa 12 pasos
Motor Franklin-Electric
Serie 2266039020
15 hp / 220
Subestacion de 30 kva
Cable 3 X 8</t>
        </r>
      </text>
    </comment>
    <comment ref="X33" authorId="0">
      <text>
        <r>
          <rPr>
            <b/>
            <sz val="9"/>
            <rFont val="Tahoma"/>
            <family val="2"/>
          </rPr>
          <t xml:space="preserve">Miguel
Alfonso
Alonso Pick up </t>
        </r>
      </text>
    </comment>
    <comment ref="R35" authorId="0">
      <text>
        <r>
          <rPr>
            <b/>
            <sz val="9"/>
            <rFont val="Tahoma"/>
            <family val="2"/>
          </rPr>
          <t>Bomba Sumergible 
Grundfos  85 S 300
25 pasos
Motor Altamira
Serie MSRO 303460
30 hp / 440
Subestacion de 75 kva
Cable 3 X 8</t>
        </r>
      </text>
    </comment>
    <comment ref="X35" authorId="0">
      <text>
        <r>
          <rPr>
            <b/>
            <sz val="9"/>
            <rFont val="Tahoma"/>
            <family val="2"/>
          </rPr>
          <t xml:space="preserve">Miguel
Alfonso
Alonso Pick up </t>
        </r>
      </text>
    </comment>
    <comment ref="R36" authorId="0">
      <text>
        <r>
          <rPr>
            <b/>
            <sz val="9"/>
            <rFont val="Tahoma"/>
            <family val="2"/>
          </rPr>
          <t>Bomba KOR
15R-400-11
Motor TORMAC
D6 400B4L
440/40
58.5 AMP
112.5 KVA
Arrancador Siemens
Doble cable de 3x4</t>
        </r>
      </text>
    </comment>
    <comment ref="X36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X37" authorId="0">
      <text>
        <r>
          <rPr>
            <b/>
            <sz val="9"/>
            <rFont val="Tahoma"/>
            <family val="2"/>
          </rPr>
          <t xml:space="preserve">Miguel
Alfonso
Alonso Pick up </t>
        </r>
      </text>
    </comment>
    <comment ref="X39" authorId="0">
      <text>
        <r>
          <rPr>
            <b/>
            <sz val="9"/>
            <rFont val="Tahoma"/>
            <family val="2"/>
          </rPr>
          <t xml:space="preserve">Miguel
Alfonso
Alonso Pick up </t>
        </r>
      </text>
    </comment>
    <comment ref="X38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I38" authorId="0">
      <text>
        <r>
          <rPr>
            <b/>
            <sz val="9"/>
            <rFont val="Tahoma"/>
            <family val="2"/>
          </rPr>
          <t xml:space="preserve">Exisitio un taponamiento a los 13.00 m y se detubo el video.
</t>
        </r>
      </text>
    </comment>
    <comment ref="R38" authorId="0">
      <text>
        <r>
          <rPr>
            <b/>
            <sz val="9"/>
            <rFont val="Tahoma"/>
            <family val="2"/>
          </rPr>
          <t>Bomba BARMESA
SP230-07-C-20
Motor CRI 
WGA-250-4M
440/20
57 A 75 AMP
75 KVA TESA
Cable de 3 x 1/0</t>
        </r>
      </text>
    </comment>
    <comment ref="X40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37" authorId="0">
      <text>
        <r>
          <rPr>
            <b/>
            <sz val="9"/>
            <rFont val="Tahoma"/>
            <family val="2"/>
          </rPr>
          <t>Bomba Altamira
KOR15R400-10
900 LPM
CDT 130 M
Motor Altamira
MSR-6
403460
59 amp max
40 hp / 440</t>
        </r>
      </text>
    </comment>
    <comment ref="L40" authorId="0">
      <text>
        <r>
          <rPr>
            <b/>
            <sz val="9"/>
            <rFont val="Tahoma"/>
            <family val="2"/>
          </rPr>
          <t>A descarga libre</t>
        </r>
      </text>
    </comment>
    <comment ref="R40" authorId="0">
      <text>
        <r>
          <rPr>
            <b/>
            <sz val="9"/>
            <rFont val="Tahoma"/>
            <family val="2"/>
          </rPr>
          <t>Bomba KSB
4 impulsores
Motor similar a KSB
5812020338
440/75
94 AMP
112.5 KVA
Arrancador Siemens
Doble cable de 3 x 2/0</t>
        </r>
      </text>
    </comment>
    <comment ref="I39" authorId="0">
      <text>
        <r>
          <rPr>
            <b/>
            <sz val="9"/>
            <rFont val="Tahoma"/>
            <family val="2"/>
          </rPr>
          <t>A los 5 m se encontro una obstrucción que no permitio pasar el equipo de video</t>
        </r>
      </text>
    </comment>
    <comment ref="R41" authorId="0">
      <text>
        <r>
          <rPr>
            <b/>
            <sz val="9"/>
            <rFont val="Tahoma"/>
            <family val="2"/>
          </rPr>
          <t>50 hp
300 S 500-12
P114320224
300 gpm
Motor Grundfos
50 hp 
96457282
460 v
Serie GMX 
Subestacion 75 kva
Relevador 50-200</t>
        </r>
      </text>
    </comment>
    <comment ref="X41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X42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43" authorId="0">
      <text>
        <r>
          <rPr>
            <b/>
            <sz val="9"/>
            <rFont val="Tahoma"/>
            <family val="2"/>
          </rPr>
          <t>Bomba BARMESA
8 impulsores
SP230-9-25HP
P/N 70070025-8
Motor CRI
MOD W6A-300-4M
VOLT 460 
AMP 38.8 MAX 45.5
HP 22-30 H10 110
J11618LP58
Arrancador Siemens
50 A 100
Doble cable de 3 x 2
SUBESTACION 30 KVA</t>
        </r>
      </text>
    </comment>
    <comment ref="X43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42" authorId="0">
      <text>
        <r>
          <rPr>
            <b/>
            <sz val="9"/>
            <rFont val="Tahoma"/>
            <family val="2"/>
          </rPr>
          <t>Bomba BARMESA
17 impulsores
MODELO SP1817
PN 70060008
Motor BARMESA
MODELO TP4-6.20T3
N/S 1441-197
2 HP / 220 V
15 KVA
Arrancador TENSION PLENA
Doble cable de 3 x 12</t>
        </r>
      </text>
    </comment>
    <comment ref="R44" authorId="0">
      <text>
        <r>
          <rPr>
            <b/>
            <sz val="9"/>
            <rFont val="Tahoma"/>
            <family val="2"/>
          </rPr>
          <t>Bomba SUMERGIBLE
16 impulsores
Motor OTORGA
MOD IL76XV10RG350
35 hp / 220
Arrancador Siemens 
30 HP / 220
Relevador 63 a 90
Doble linea de 3 x 4
SUBESTACION 30 KVA</t>
        </r>
      </text>
    </comment>
    <comment ref="X44" authorId="0">
      <text>
        <r>
          <rPr>
            <b/>
            <sz val="9"/>
            <rFont val="Tahoma"/>
            <family val="2"/>
          </rPr>
          <t xml:space="preserve">Miguel
Alfonso
Noe
Gerardo Mauricio Pick up </t>
        </r>
      </text>
    </comment>
    <comment ref="L45" authorId="0">
      <text>
        <r>
          <rPr>
            <b/>
            <sz val="9"/>
            <rFont val="Tahoma"/>
            <family val="2"/>
          </rPr>
          <t>Al Tanque</t>
        </r>
      </text>
    </comment>
    <comment ref="R45" authorId="0">
      <text>
        <r>
          <rPr>
            <b/>
            <sz val="9"/>
            <rFont val="Tahoma"/>
            <family val="2"/>
          </rPr>
          <t>Bomba SUMERGIBLE
14 impulsores
Motor MEDINA
60 hp / 440
Arrancador Siemens 
30 HP / 220
Relevador 70 a 90
Doble linea de 3 x 2
SUBESTACION 150 KVA</t>
        </r>
      </text>
    </comment>
    <comment ref="X45" authorId="0">
      <text>
        <r>
          <rPr>
            <b/>
            <sz val="9"/>
            <rFont val="Tahoma"/>
            <family val="2"/>
          </rPr>
          <t xml:space="preserve">Miguel
Alfonso
Noe
Gerardo Mauricio Pick up </t>
        </r>
      </text>
    </comment>
    <comment ref="X46" authorId="0">
      <text>
        <r>
          <rPr>
            <b/>
            <sz val="9"/>
            <rFont val="Tahoma"/>
            <family val="2"/>
          </rPr>
          <t xml:space="preserve">Miguel
Alfonso
Gerardo Mauricio.- Pick up </t>
        </r>
      </text>
    </comment>
    <comment ref="X47" authorId="0">
      <text>
        <r>
          <rPr>
            <b/>
            <sz val="9"/>
            <rFont val="Tahoma"/>
            <family val="2"/>
          </rPr>
          <t xml:space="preserve">Miguel
Alfonso
Gerardo Mauricio.- Pick up </t>
        </r>
      </text>
    </comment>
    <comment ref="X49" authorId="0">
      <text>
        <r>
          <rPr>
            <b/>
            <sz val="9"/>
            <rFont val="Tahoma"/>
            <family val="2"/>
          </rPr>
          <t xml:space="preserve">Omar.- PickUp
</t>
        </r>
      </text>
    </comment>
    <comment ref="X48" authorId="0">
      <text>
        <r>
          <rPr>
            <b/>
            <sz val="9"/>
            <rFont val="Tahoma"/>
            <family val="2"/>
          </rPr>
          <t xml:space="preserve">Omar.- PickUp
</t>
        </r>
      </text>
    </comment>
    <comment ref="X51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X50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48" authorId="0">
      <text>
        <r>
          <rPr>
            <b/>
            <sz val="9"/>
            <rFont val="Tahoma"/>
            <family val="2"/>
          </rPr>
          <t xml:space="preserve">bomba sin placa
13 impulsores
motor 30 hp / 440 v
cable 3x 6 awg
</t>
        </r>
      </text>
    </comment>
    <comment ref="R49" authorId="0">
      <text>
        <r>
          <rPr>
            <sz val="9"/>
            <rFont val="Tahoma"/>
            <family val="2"/>
          </rPr>
          <t>bomba AR s/placa
 12 IMP
motor AR  MSRG503460
3 X 4 AWG</t>
        </r>
      </text>
    </comment>
    <comment ref="L50" authorId="0">
      <text>
        <r>
          <rPr>
            <b/>
            <sz val="9"/>
            <rFont val="Tahoma"/>
            <family val="2"/>
          </rPr>
          <t>gasto a la red</t>
        </r>
      </text>
    </comment>
    <comment ref="R50" authorId="0">
      <text>
        <r>
          <rPr>
            <sz val="9"/>
            <rFont val="Tahoma"/>
            <family val="2"/>
          </rPr>
          <t>Bomba Altamira
KOR 4.5 R 7512(6)
Motor Altamira 
238064 MSR67.53460
7.5 HP / 460</t>
        </r>
      </text>
    </comment>
    <comment ref="L51" authorId="0">
      <text>
        <r>
          <rPr>
            <b/>
            <sz val="9"/>
            <rFont val="Tahoma"/>
            <family val="2"/>
          </rPr>
          <t>a la linea</t>
        </r>
      </text>
    </comment>
    <comment ref="R51" authorId="0">
      <text>
        <r>
          <rPr>
            <sz val="9"/>
            <rFont val="Tahoma"/>
            <family val="2"/>
          </rPr>
          <t>Bomba S/P
7 PASOS
MOTOR KSB SIN PLACA
12 HP / 440 V</t>
        </r>
      </text>
    </comment>
    <comment ref="L52" authorId="0">
      <text>
        <r>
          <rPr>
            <b/>
            <sz val="9"/>
            <rFont val="Tahoma"/>
            <family val="2"/>
          </rPr>
          <t>medido a la linea</t>
        </r>
      </text>
    </comment>
    <comment ref="R52" authorId="0">
      <text>
        <r>
          <rPr>
            <sz val="9"/>
            <rFont val="Tahoma"/>
            <family val="2"/>
          </rPr>
          <t>Bomba S/P
MOTOR MEDINA
100 HP / 440 V</t>
        </r>
      </text>
    </comment>
    <comment ref="X52" authorId="0">
      <text>
        <r>
          <rPr>
            <b/>
            <sz val="9"/>
            <rFont val="Tahoma"/>
            <family val="2"/>
          </rPr>
          <t>Miguel
Alfonso
Noe   (Pick up)</t>
        </r>
      </text>
    </comment>
    <comment ref="R54" authorId="0">
      <text>
        <r>
          <rPr>
            <sz val="9"/>
            <rFont val="Tahoma"/>
            <family val="2"/>
          </rPr>
          <t>Bomba Grundfos
mod 135S100-6
MOTOR Franklin-Electric
serie 2366029020
10 HP / 220 V</t>
        </r>
      </text>
    </comment>
    <comment ref="X54" authorId="0">
      <text>
        <r>
          <rPr>
            <b/>
            <sz val="9"/>
            <rFont val="Tahoma"/>
            <family val="2"/>
          </rPr>
          <t>Miguel
Alfonso
Noe   (Pick up)</t>
        </r>
      </text>
    </comment>
    <comment ref="R55" authorId="0">
      <text>
        <r>
          <rPr>
            <b/>
            <sz val="9"/>
            <rFont val="Tahoma"/>
            <family val="2"/>
          </rPr>
          <t xml:space="preserve">BAMSA
5 PASOS 
SIN PLACA
MOTOR BAMSA SIN PLACA
</t>
        </r>
      </text>
    </comment>
    <comment ref="X55" authorId="0">
      <text>
        <r>
          <rPr>
            <b/>
            <sz val="9"/>
            <rFont val="Tahoma"/>
            <family val="2"/>
          </rPr>
          <t>Canales
Guareño
Victor (Pick up)</t>
        </r>
      </text>
    </comment>
    <comment ref="R56" authorId="0">
      <text>
        <r>
          <rPr>
            <b/>
            <sz val="9"/>
            <rFont val="Tahoma"/>
            <family val="2"/>
          </rPr>
          <t>Sin Placa
15 impulsores
Motor Medina
sin Placa 
85 HP</t>
        </r>
      </text>
    </comment>
    <comment ref="X56" authorId="0">
      <text>
        <r>
          <rPr>
            <b/>
            <sz val="9"/>
            <rFont val="Tahoma"/>
            <family val="2"/>
          </rPr>
          <t>Miguel
Alfonso
Noe   (Pick up)</t>
        </r>
      </text>
    </comment>
    <comment ref="R57" authorId="0">
      <text>
        <r>
          <rPr>
            <b/>
            <sz val="9"/>
            <rFont val="Tahoma"/>
            <family val="2"/>
          </rPr>
          <t>4 impulsores
2343178602
motor Franklin
7 hp 220</t>
        </r>
      </text>
    </comment>
    <comment ref="X57" authorId="0">
      <text>
        <r>
          <rPr>
            <b/>
            <sz val="9"/>
            <rFont val="Tahoma"/>
            <family val="2"/>
          </rPr>
          <t>David
Peralta</t>
        </r>
      </text>
    </comment>
    <comment ref="R58" authorId="0">
      <text>
        <r>
          <rPr>
            <b/>
            <sz val="9"/>
            <rFont val="Tahoma"/>
            <family val="2"/>
          </rPr>
          <t>Sin Placa
11 impulsores
motor Medina
30hp 440
Cable 3 x 8</t>
        </r>
      </text>
    </comment>
    <comment ref="X58" authorId="0">
      <text>
        <r>
          <rPr>
            <b/>
            <sz val="9"/>
            <rFont val="Tahoma"/>
            <family val="2"/>
          </rPr>
          <t>REH x 
Miguel
Alfonso
Noe   (Pick up)
Inst x 
Canales
Victor 
Alonso</t>
        </r>
      </text>
    </comment>
  </commentList>
</comments>
</file>

<file path=xl/comments4.xml><?xml version="1.0" encoding="utf-8"?>
<comments xmlns="http://schemas.openxmlformats.org/spreadsheetml/2006/main">
  <authors>
    <author>Rafael Torres Becerra</author>
  </authors>
  <commentList>
    <comment ref="R4" authorId="0">
      <text>
        <r>
          <rPr>
            <b/>
            <sz val="9"/>
            <rFont val="Tahoma"/>
            <family val="2"/>
          </rPr>
          <t xml:space="preserve">impulsores 17
motor y bomba sin placa
cable 3 x 2/0
 </t>
        </r>
      </text>
    </comment>
    <comment ref="X4" authorId="0">
      <text>
        <r>
          <rPr>
            <b/>
            <sz val="9"/>
            <rFont val="Tahoma"/>
            <family val="2"/>
          </rPr>
          <t>Miguel
Alfonso
Noe</t>
        </r>
      </text>
    </comment>
    <comment ref="R5" authorId="0">
      <text>
        <r>
          <rPr>
            <b/>
            <sz val="9"/>
            <rFont val="Tahoma"/>
            <family val="2"/>
          </rPr>
          <t>Bomba ALTAMIRA
KORIO R150-8-2A
motor ALTAMIRA
MSP 6153230
15 hp / 220
Cable 3 X  4 AWG</t>
        </r>
      </text>
    </comment>
    <comment ref="X5" authorId="0">
      <text>
        <r>
          <rPr>
            <b/>
            <sz val="9"/>
            <rFont val="Tahoma"/>
            <family val="2"/>
          </rPr>
          <t>Omar
David
Gerardo Glez Estrada
Peralta</t>
        </r>
      </text>
    </comment>
    <comment ref="G6" authorId="0">
      <text>
        <r>
          <rPr>
            <b/>
            <sz val="9"/>
            <rFont val="Tahoma"/>
            <family val="2"/>
          </rPr>
          <t>3 metros recuperados</t>
        </r>
      </text>
    </comment>
    <comment ref="L6" authorId="0">
      <text>
        <r>
          <rPr>
            <b/>
            <sz val="9"/>
            <rFont val="Tahoma"/>
            <family val="2"/>
          </rPr>
          <t>A descarga libre 9.32 lps
Al deposito 6.81 lps</t>
        </r>
      </text>
    </comment>
    <comment ref="R6" authorId="0">
      <text>
        <r>
          <rPr>
            <b/>
            <sz val="9"/>
            <rFont val="Tahoma"/>
            <family val="2"/>
          </rPr>
          <t xml:space="preserve">Bomba y motor sin dato
</t>
        </r>
      </text>
    </comment>
    <comment ref="X6" authorId="0">
      <text>
        <r>
          <rPr>
            <b/>
            <sz val="9"/>
            <rFont val="Tahoma"/>
            <family val="2"/>
          </rPr>
          <t>Omar
David
Gerardo Glez Estrada
Peralta</t>
        </r>
      </text>
    </comment>
    <comment ref="R7" authorId="0">
      <text>
        <r>
          <rPr>
            <b/>
            <sz val="9"/>
            <rFont val="Tahoma"/>
            <family val="2"/>
          </rPr>
          <t xml:space="preserve">Bomba y motor Sin Dato
75 hp / 440
Cable 2 x 3 x 1/0
</t>
        </r>
      </text>
    </comment>
    <comment ref="G8" authorId="0">
      <text>
        <r>
          <rPr>
            <b/>
            <sz val="9"/>
            <rFont val="Tahoma"/>
            <family val="2"/>
          </rPr>
          <t>no se recupero fondo</t>
        </r>
      </text>
    </comment>
    <comment ref="L8" authorId="0">
      <text>
        <r>
          <rPr>
            <b/>
            <sz val="9"/>
            <rFont val="Tahoma"/>
            <family val="2"/>
          </rPr>
          <t>Al Tanque</t>
        </r>
      </text>
    </comment>
    <comment ref="R8" authorId="0">
      <text>
        <r>
          <rPr>
            <b/>
            <sz val="9"/>
            <rFont val="Tahoma"/>
            <family val="2"/>
          </rPr>
          <t>Bomba grundfos s/p
18 impulsores
salida 3"
motor Medina 
45 hp / 440
Cable 3 X 1/0</t>
        </r>
      </text>
    </comment>
    <comment ref="X8" authorId="0">
      <text>
        <r>
          <rPr>
            <b/>
            <sz val="9"/>
            <rFont val="Tahoma"/>
            <family val="2"/>
          </rPr>
          <t>Miguel 
Noe
Alfonso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Se recuperaron 2 m
</t>
        </r>
      </text>
    </comment>
    <comment ref="L9" authorId="0">
      <text>
        <r>
          <rPr>
            <b/>
            <sz val="9"/>
            <rFont val="Tahoma"/>
            <family val="2"/>
          </rPr>
          <t xml:space="preserve">
Al deposito</t>
        </r>
      </text>
    </comment>
    <comment ref="R9" authorId="0">
      <text>
        <r>
          <rPr>
            <b/>
            <sz val="9"/>
            <rFont val="Tahoma"/>
            <family val="2"/>
          </rPr>
          <t xml:space="preserve">Bomba Grunfos
625S600-3
modelo 17BH003P111360428
625 GPM
WB41018292
MOTOR FRANKLIN 
60 hp / 440
CABLE 3 X 2
SUBESTACION 75 KVA </t>
        </r>
      </text>
    </comment>
    <comment ref="X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G10" authorId="0">
      <text>
        <r>
          <rPr>
            <b/>
            <sz val="9"/>
            <rFont val="Tahoma"/>
            <family val="2"/>
          </rPr>
          <t>se recupero 1 m de fondo</t>
        </r>
      </text>
    </comment>
    <comment ref="R10" authorId="0">
      <text>
        <r>
          <rPr>
            <b/>
            <sz val="9"/>
            <rFont val="Tahoma"/>
            <family val="2"/>
          </rPr>
          <t>Bomba Grundfos
150 S 400 - 18
motor Franclin Electric
2366178125
40 hp / 440
Cable 3 X 4</t>
        </r>
      </text>
    </comment>
    <comment ref="X1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L11" authorId="0">
      <text>
        <r>
          <rPr>
            <b/>
            <sz val="9"/>
            <rFont val="Tahoma"/>
            <family val="2"/>
          </rPr>
          <t>a descarg libre</t>
        </r>
      </text>
    </comment>
    <comment ref="R11" authorId="0">
      <text>
        <r>
          <rPr>
            <b/>
            <sz val="9"/>
            <rFont val="Tahoma"/>
            <family val="2"/>
          </rPr>
          <t xml:space="preserve">Bomba KSB
8 IMPULSORES
SALIDA DE 6"
MOTOR KSB 
150 hp / 440
CABLE 2 X 3 X 1/0
SUBESTACION 300 KVA </t>
        </r>
      </text>
    </comment>
    <comment ref="X11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R12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X12" authorId="0">
      <text>
        <r>
          <rPr>
            <b/>
            <sz val="9"/>
            <rFont val="Tahoma"/>
            <family val="2"/>
          </rPr>
          <t>Omar
Jesus 
David</t>
        </r>
      </text>
    </comment>
    <comment ref="R13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X13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R14" authorId="0">
      <text>
        <r>
          <rPr>
            <b/>
            <sz val="9"/>
            <rFont val="Tahoma"/>
            <family val="2"/>
          </rPr>
          <t>Bomba sin placa
motor Medina
Sin Placa 20 hp / 440
Cable 3 X 6</t>
        </r>
      </text>
    </comment>
    <comment ref="X1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R15" authorId="0">
      <text>
        <r>
          <rPr>
            <b/>
            <sz val="9"/>
            <rFont val="Tahoma"/>
            <family val="2"/>
          </rPr>
          <t>Bomba sin placa
motor CRI
WGA-75EK
5.5 hp / 220
Cable 3 X 8</t>
        </r>
      </text>
    </comment>
    <comment ref="X15" authorId="0">
      <text>
        <r>
          <rPr>
            <b/>
            <sz val="9"/>
            <rFont val="Tahoma"/>
            <family val="2"/>
          </rPr>
          <t>Omar
Jesus 
David</t>
        </r>
      </text>
    </comment>
    <comment ref="X16" authorId="0">
      <text>
        <r>
          <rPr>
            <b/>
            <sz val="9"/>
            <rFont val="Tahoma"/>
            <family val="2"/>
          </rPr>
          <t>Omar
Jesus 
David</t>
        </r>
      </text>
    </comment>
    <comment ref="R17" authorId="0">
      <text>
        <r>
          <rPr>
            <b/>
            <sz val="9"/>
            <rFont val="Tahoma"/>
            <family val="2"/>
          </rPr>
          <t>Bomba Altamira
MON KORG R300-26
motor Franklin-Electric
modelo 2366
30 hp / 440
Cable 3 X 4</t>
        </r>
      </text>
    </comment>
    <comment ref="X17" authorId="0">
      <text>
        <r>
          <rPr>
            <b/>
            <sz val="9"/>
            <rFont val="Tahoma"/>
            <family val="2"/>
          </rPr>
          <t xml:space="preserve">Miguel 
Noe
Alfonso
</t>
        </r>
      </text>
    </comment>
    <comment ref="X18" authorId="0">
      <text>
        <r>
          <rPr>
            <b/>
            <sz val="9"/>
            <rFont val="Tahoma"/>
            <family val="2"/>
          </rPr>
          <t>Omar
Jesus 
David</t>
        </r>
      </text>
    </comment>
    <comment ref="R19" authorId="0">
      <text>
        <r>
          <rPr>
            <b/>
            <sz val="9"/>
            <rFont val="Tahoma"/>
            <family val="2"/>
          </rPr>
          <t xml:space="preserve">bomba sin dato
motor Franklin Electric 23432 88 402
</t>
        </r>
      </text>
    </comment>
    <comment ref="X19" authorId="0">
      <text>
        <r>
          <rPr>
            <b/>
            <sz val="9"/>
            <rFont val="Tahoma"/>
            <family val="2"/>
          </rPr>
          <t>Omar
Jesus 
David</t>
        </r>
      </text>
    </comment>
    <comment ref="X20" authorId="0">
      <text>
        <r>
          <rPr>
            <b/>
            <sz val="9"/>
            <rFont val="Tahoma"/>
            <family val="2"/>
          </rPr>
          <t>Omar
Jesus 
David</t>
        </r>
      </text>
    </comment>
    <comment ref="R21" authorId="0">
      <text>
        <r>
          <rPr>
            <b/>
            <sz val="9"/>
            <rFont val="Tahoma"/>
            <family val="2"/>
          </rPr>
          <t xml:space="preserve">bomba Altamira KOR 3R75-21
motor Franklin Electric 7.5 hp 440
amp 11.5
M2343288602M13.2
</t>
        </r>
      </text>
    </comment>
    <comment ref="X21" authorId="0">
      <text>
        <r>
          <rPr>
            <b/>
            <sz val="9"/>
            <rFont val="Tahoma"/>
            <family val="2"/>
          </rPr>
          <t>CANALES
GUAREÑO
GERARDO CH</t>
        </r>
      </text>
    </comment>
    <comment ref="R22" authorId="0">
      <text>
        <r>
          <rPr>
            <b/>
            <sz val="9"/>
            <rFont val="Tahoma"/>
            <family val="2"/>
          </rPr>
          <t>Bomba KSB S/N
motor SIN PLACA
Cable 3 x 12 Y 3 X4</t>
        </r>
      </text>
    </comment>
    <comment ref="X22" authorId="0">
      <text>
        <r>
          <rPr>
            <b/>
            <sz val="9"/>
            <rFont val="Tahoma"/>
            <family val="2"/>
          </rPr>
          <t>Omar
Jesus 
David</t>
        </r>
      </text>
    </comment>
    <comment ref="R23" authorId="0">
      <text>
        <r>
          <rPr>
            <b/>
            <sz val="9"/>
            <rFont val="Tahoma"/>
            <family val="2"/>
          </rPr>
          <t>Bomba Grundfos 
150525-13
motor Grundfos
MMS 6000
25 hp 440
Cable 3 x 2</t>
        </r>
      </text>
    </comment>
    <comment ref="X23" authorId="0">
      <text>
        <r>
          <rPr>
            <b/>
            <sz val="9"/>
            <rFont val="Tahoma"/>
            <family val="2"/>
          </rPr>
          <t>CANALES
GUAREÑO
GERARDO CH</t>
        </r>
      </text>
    </comment>
    <comment ref="R24" authorId="0">
      <text>
        <r>
          <rPr>
            <b/>
            <sz val="9"/>
            <rFont val="Tahoma"/>
            <family val="2"/>
          </rPr>
          <t>Bomba Altamira
7 pasos
motor Altamira
30 hp 440
Cable 3 x 6</t>
        </r>
      </text>
    </comment>
    <comment ref="X24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X25" authorId="0">
      <text>
        <r>
          <rPr>
            <b/>
            <sz val="9"/>
            <rFont val="Tahoma"/>
            <family val="2"/>
          </rPr>
          <t>Omar
Jesus 
David</t>
        </r>
      </text>
    </comment>
    <comment ref="R26" authorId="0">
      <text>
        <r>
          <rPr>
            <b/>
            <sz val="9"/>
            <rFont val="Tahoma"/>
            <family val="2"/>
          </rPr>
          <t>Bomba BARMESA
SP 90-9 
motor Altamira
MSR6103230
10 hp 220
Cable 3 x 2</t>
        </r>
      </text>
    </comment>
    <comment ref="X26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27" authorId="0">
      <text>
        <r>
          <rPr>
            <b/>
            <sz val="9"/>
            <rFont val="Tahoma"/>
            <family val="2"/>
          </rPr>
          <t>Bomba S/P 
12 PAZOS 
motor FRANKLI  7.5 HP  220
Cable 3 x 8</t>
        </r>
      </text>
    </comment>
    <comment ref="X27" authorId="0">
      <text>
        <r>
          <rPr>
            <b/>
            <sz val="9"/>
            <rFont val="Tahoma"/>
            <family val="2"/>
          </rPr>
          <t xml:space="preserve">Miguel 
Gerardito
Alfonso
</t>
        </r>
      </text>
    </comment>
    <comment ref="R28" authorId="0">
      <text>
        <r>
          <rPr>
            <b/>
            <sz val="9"/>
            <rFont val="Tahoma"/>
            <family val="2"/>
          </rPr>
          <t>Bomba Altamira 
6R150-10
motor Altamira
MSRE6453230
N/S 189886
15HP  220
Cable 3 x 2</t>
        </r>
      </text>
    </comment>
    <comment ref="X28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29" authorId="0">
      <text>
        <r>
          <rPr>
            <b/>
            <sz val="9"/>
            <rFont val="Tahoma"/>
            <family val="2"/>
          </rPr>
          <t>Bomba Grundfos
ST55-12-50
motor Franklin
N/S 2343178602
5HP  220
Cable 3 x 8</t>
        </r>
      </text>
    </comment>
    <comment ref="X29" authorId="0">
      <text>
        <r>
          <rPr>
            <b/>
            <sz val="9"/>
            <rFont val="Tahoma"/>
            <family val="2"/>
          </rPr>
          <t>CANALES
CARRANCO 
JESUS P.
VICTOR</t>
        </r>
      </text>
    </comment>
    <comment ref="L30" authorId="0">
      <text>
        <r>
          <rPr>
            <b/>
            <sz val="9"/>
            <rFont val="Tahoma"/>
            <family val="2"/>
          </rPr>
          <t>a descarga libre</t>
        </r>
      </text>
    </comment>
    <comment ref="R30" authorId="0">
      <text>
        <r>
          <rPr>
            <b/>
            <sz val="9"/>
            <rFont val="Tahoma"/>
            <family val="2"/>
          </rPr>
          <t>Bomba Sin placa
motor Medina
15HP  440
Cable 3 x 8</t>
        </r>
      </text>
    </comment>
    <comment ref="X30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31" authorId="0">
      <text>
        <r>
          <rPr>
            <b/>
            <sz val="9"/>
            <rFont val="Tahoma"/>
            <family val="2"/>
          </rPr>
          <t>Bomba Pedrollo
motor Pedrollo
25HP  220
Cable 3 x 4</t>
        </r>
      </text>
    </comment>
    <comment ref="X31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32" authorId="0">
      <text>
        <r>
          <rPr>
            <b/>
            <sz val="9"/>
            <rFont val="Tahoma"/>
            <family val="2"/>
          </rPr>
          <t>Bomba Grundfos
81505300-15
Motor Grundfos
MMS 6000 No. 964778
30 HP / 440 V
Cable 3 x 4</t>
        </r>
      </text>
    </comment>
    <comment ref="X32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33" authorId="0">
      <text>
        <r>
          <rPr>
            <b/>
            <sz val="9"/>
            <rFont val="Tahoma"/>
            <family val="2"/>
          </rPr>
          <t>Bomba Altamira
sin placa.- 6 impulsores
motor Altamira
10 HP  220
Cable 3 x 6</t>
        </r>
      </text>
    </comment>
    <comment ref="X33" authorId="0">
      <text>
        <r>
          <rPr>
            <b/>
            <sz val="9"/>
            <rFont val="Tahoma"/>
            <family val="2"/>
          </rPr>
          <t xml:space="preserve">Miguel 
Noe
Alfonso
</t>
        </r>
      </text>
    </comment>
    <comment ref="R34" authorId="0">
      <text>
        <r>
          <rPr>
            <b/>
            <sz val="9"/>
            <rFont val="Tahoma"/>
            <family val="2"/>
          </rPr>
          <t>Bomba Sin Dato
15 impulsores
Motor Medina
35 HP  440
Cable 3 x 4</t>
        </r>
      </text>
    </comment>
    <comment ref="X34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35" authorId="0">
      <text>
        <r>
          <rPr>
            <b/>
            <sz val="9"/>
            <rFont val="Tahoma"/>
            <family val="2"/>
          </rPr>
          <t>Bomba Altamira
KOR20R500-13
400 A 1500 LPM
CARGA  155 M
13 impulsores
Motor Altamira
MSR6503460
S/N 248613
68-78 AMPS
50 HP  440
Cable 3 x 2</t>
        </r>
      </text>
    </comment>
    <comment ref="X35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36" authorId="0">
      <text>
        <r>
          <rPr>
            <b/>
            <sz val="9"/>
            <rFont val="Tahoma"/>
            <family val="2"/>
          </rPr>
          <t>Bomba Grundfos
sin placa
11 pazos
Motor SAERS
CL 6620-GL
20 HP  440
Cable 3 x 6</t>
        </r>
      </text>
    </comment>
    <comment ref="X36" authorId="0">
      <text>
        <r>
          <rPr>
            <b/>
            <sz val="9"/>
            <rFont val="Tahoma"/>
            <family val="2"/>
          </rPr>
          <t xml:space="preserve">Miguel 
Noe
Alfonso
</t>
        </r>
      </text>
    </comment>
    <comment ref="R37" authorId="0">
      <text>
        <r>
          <rPr>
            <b/>
            <sz val="9"/>
            <rFont val="Tahoma"/>
            <family val="2"/>
          </rPr>
          <t>Bomba Altamira
sin placa
29 impulsores
Motor Franklin
2366188125
50 HP  440
Cable 3 x 1/0</t>
        </r>
      </text>
    </comment>
    <comment ref="X37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38" authorId="0">
      <text>
        <r>
          <rPr>
            <b/>
            <sz val="9"/>
            <rFont val="Tahoma"/>
            <family val="2"/>
          </rPr>
          <t>Bomba sin placa
29 impulsores
Motor sin placa
95 HP / 440
Cable 3 x 2 x2</t>
        </r>
      </text>
    </comment>
    <comment ref="X38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40" authorId="0">
      <text>
        <r>
          <rPr>
            <b/>
            <sz val="9"/>
            <rFont val="Tahoma"/>
            <family val="2"/>
          </rPr>
          <t>Bomba Altamira
KOR20R400
Motor MSR6403230
40 HP / 220
Cable 3 x 1/0</t>
        </r>
      </text>
    </comment>
    <comment ref="X40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X41" authorId="0">
      <text>
        <r>
          <rPr>
            <b/>
            <sz val="9"/>
            <rFont val="Tahoma"/>
            <family val="2"/>
          </rPr>
          <t>David Tornero</t>
        </r>
      </text>
    </comment>
    <comment ref="R42" authorId="0">
      <text>
        <r>
          <rPr>
            <b/>
            <sz val="9"/>
            <rFont val="Tahoma"/>
            <family val="2"/>
          </rPr>
          <t>Bomba sin datos
14 pasos
Motor SAERS
MR07009061
50 HP / 440
Cable 3 x 1/0</t>
        </r>
      </text>
    </comment>
    <comment ref="X42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R43" authorId="0">
      <text>
        <r>
          <rPr>
            <b/>
            <sz val="9"/>
            <rFont val="Tahoma"/>
            <family val="2"/>
          </rPr>
          <t>Bomba sin datos
Motor mercury
sin dato
25 HP / 440
Cable 3 x 2</t>
        </r>
      </text>
    </comment>
    <comment ref="X43" authorId="0">
      <text>
        <r>
          <rPr>
            <b/>
            <sz val="9"/>
            <rFont val="Tahoma"/>
            <family val="2"/>
          </rPr>
          <t>CANALES
GUAREÑO
VICTOR</t>
        </r>
      </text>
    </comment>
    <comment ref="X44" authorId="0">
      <text>
        <r>
          <rPr>
            <b/>
            <sz val="9"/>
            <rFont val="Tahoma"/>
            <family val="2"/>
          </rPr>
          <t>David Tornero</t>
        </r>
      </text>
    </comment>
  </commentList>
</comments>
</file>

<file path=xl/comments6.xml><?xml version="1.0" encoding="utf-8"?>
<comments xmlns="http://schemas.openxmlformats.org/spreadsheetml/2006/main">
  <authors>
    <author>Rafael Torres Becerra</author>
    <author>Rogelio Barragan Cervantes</author>
  </authors>
  <commentList>
    <comment ref="S4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Y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6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S8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8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Y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7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Y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1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1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2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1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7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1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8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1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9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1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0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2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3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1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5" authorId="0">
      <text>
        <r>
          <rPr>
            <b/>
            <sz val="9"/>
            <rFont val="Tahoma"/>
            <family val="2"/>
          </rPr>
          <t>Bomba sumergible Grundfos 225S300-12
motor altamira
25 H. P. 460
Cable 3 X 1/0 AWG</t>
        </r>
      </text>
    </comment>
    <comment ref="Y1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2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2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4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2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5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2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8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2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9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2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0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3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2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3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3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3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4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3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3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6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3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7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S27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2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3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2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3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0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4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4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5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4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1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6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2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4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4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J55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55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53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53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58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58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S50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5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J54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54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56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56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S57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Y5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J60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60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61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61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62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62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63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63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J65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Z65" authorId="1">
      <text>
        <r>
          <rPr>
            <sz val="9"/>
            <rFont val="Tahoma"/>
            <family val="2"/>
          </rPr>
          <t xml:space="preserve">Victor 
Guareño
</t>
        </r>
      </text>
    </comment>
  </commentList>
</comments>
</file>

<file path=xl/comments7.xml><?xml version="1.0" encoding="utf-8"?>
<comments xmlns="http://schemas.openxmlformats.org/spreadsheetml/2006/main">
  <authors>
    <author>Rafael Torres Becerra</author>
  </authors>
  <commentList>
    <comment ref="S5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Y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6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S9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S10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10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S12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1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3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1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S19" authorId="0">
      <text>
        <r>
          <rPr>
            <b/>
            <sz val="9"/>
            <rFont val="Tahoma"/>
            <family val="2"/>
          </rPr>
          <t>Bomba sumergible Grundfos 225S300-12
motor altamira
25 H. P. 460
Cable 3 X 1/0 AWG</t>
        </r>
      </text>
    </comment>
    <comment ref="Y1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0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2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1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2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2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S27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6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Y9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Y1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9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2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2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3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3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3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3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6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3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S35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3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2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4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9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S23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2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8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S3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3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1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4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4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5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5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8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S60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6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61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6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6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6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6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3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S43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4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4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5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4" authorId="0">
      <text>
        <r>
          <rPr>
            <b/>
            <sz val="9"/>
            <rFont val="Tahoma"/>
            <family val="2"/>
          </rPr>
          <t xml:space="preserve">Bomba Grundfos 1510S250-12
motor SUDITRA 25 H. P. / 440
Cable 3 X 2 AWG
</t>
        </r>
      </text>
    </comment>
    <comment ref="Y4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9" authorId="0">
      <text>
        <r>
          <rPr>
            <b/>
            <sz val="9"/>
            <rFont val="Tahoma"/>
            <family val="2"/>
          </rPr>
          <t xml:space="preserve">Bomba KOR45R75-12 
motor Altamira 7.5 H. P. / 440
Cable 3 X 2 AWG
</t>
        </r>
      </text>
    </comment>
    <comment ref="Y5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5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5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6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7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7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7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7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7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8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6" authorId="0">
      <text>
        <r>
          <rPr>
            <b/>
            <sz val="9"/>
            <rFont val="Tahoma"/>
            <family val="2"/>
          </rPr>
          <t>Bomba sumergible Altamira KOR 25 r 750-10
motor altamira
75 H. P. 460
Cable 3 X 1/0 AWG</t>
        </r>
      </text>
    </comment>
    <comment ref="Y16" authorId="0">
      <text>
        <r>
          <rPr>
            <b/>
            <sz val="9"/>
            <rFont val="Tahoma"/>
            <family val="2"/>
          </rPr>
          <t>CANALES
CARRANCO
VICTOR</t>
        </r>
      </text>
    </comment>
  </commentList>
</comments>
</file>

<file path=xl/comments9.xml><?xml version="1.0" encoding="utf-8"?>
<comments xmlns="http://schemas.openxmlformats.org/spreadsheetml/2006/main">
  <authors>
    <author>Rafael Torres Becerra</author>
  </authors>
  <commentList>
    <comment ref="S5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S6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6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S11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S12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7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Y7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S19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S18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1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14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3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2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4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2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7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2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8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2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1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3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2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3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3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33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4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3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39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3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0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4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7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47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1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4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46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4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4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5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57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Y57" authorId="0">
      <text>
        <r>
          <rPr>
            <b/>
            <sz val="9"/>
            <rFont val="Tahoma"/>
            <family val="2"/>
          </rPr>
          <t>CANALES
CARRANCO
VICTOR</t>
        </r>
      </text>
    </comment>
  </commentList>
</comments>
</file>

<file path=xl/sharedStrings.xml><?xml version="1.0" encoding="utf-8"?>
<sst xmlns="http://schemas.openxmlformats.org/spreadsheetml/2006/main" count="3761" uniqueCount="860">
  <si>
    <t>Fecha</t>
  </si>
  <si>
    <t>Municipio</t>
  </si>
  <si>
    <t>Localidad</t>
  </si>
  <si>
    <t>Nombre ó Numero</t>
  </si>
  <si>
    <t>Ademe Ranurado</t>
  </si>
  <si>
    <t>Tipo de ranura</t>
  </si>
  <si>
    <t>Columna              m</t>
  </si>
  <si>
    <t>HP / Voltaje</t>
  </si>
  <si>
    <t>C.M.</t>
  </si>
  <si>
    <t>Canastilla</t>
  </si>
  <si>
    <t>Gasto          lps</t>
  </si>
  <si>
    <t>15 / 440</t>
  </si>
  <si>
    <t>3"</t>
  </si>
  <si>
    <t>25 / 440</t>
  </si>
  <si>
    <t>20 / 220</t>
  </si>
  <si>
    <t>Longitudinal</t>
  </si>
  <si>
    <t>2-1/2"</t>
  </si>
  <si>
    <t>5 / 220</t>
  </si>
  <si>
    <t>Helicoidal</t>
  </si>
  <si>
    <t>Único</t>
  </si>
  <si>
    <t>8"</t>
  </si>
  <si>
    <t>150 / 440</t>
  </si>
  <si>
    <t>La Unidad</t>
  </si>
  <si>
    <t>12"</t>
  </si>
  <si>
    <t>4"</t>
  </si>
  <si>
    <t>6"</t>
  </si>
  <si>
    <t>El Rastro</t>
  </si>
  <si>
    <t>Diámetro     de Ademe</t>
  </si>
  <si>
    <t>Nivel Estático</t>
  </si>
  <si>
    <t>Nivel Dinámico</t>
  </si>
  <si>
    <t>Diámetro de Columna</t>
  </si>
  <si>
    <t>Brigada</t>
  </si>
  <si>
    <t>El Salto</t>
  </si>
  <si>
    <t># 01</t>
  </si>
  <si>
    <t>Casimiro Castillo</t>
  </si>
  <si>
    <t>10"</t>
  </si>
  <si>
    <t># 05</t>
  </si>
  <si>
    <t>Cabo Corrientes</t>
  </si>
  <si>
    <t>Tamazula de Gordiano</t>
  </si>
  <si>
    <t>Ahualulco de Mercado</t>
  </si>
  <si>
    <t># 02</t>
  </si>
  <si>
    <t>Tuxcacuesco</t>
  </si>
  <si>
    <t>San Miguel</t>
  </si>
  <si>
    <t>Magdalena</t>
  </si>
  <si>
    <t>14"</t>
  </si>
  <si>
    <t>Profundi- dad</t>
  </si>
  <si>
    <t>50 / 440</t>
  </si>
  <si>
    <t>2"</t>
  </si>
  <si>
    <t>12" y 10"</t>
  </si>
  <si>
    <t>40 / 440</t>
  </si>
  <si>
    <t>Tipo de bomba</t>
  </si>
  <si>
    <t>8" y 4"</t>
  </si>
  <si>
    <t>Sumergible</t>
  </si>
  <si>
    <t>30 / 440</t>
  </si>
  <si>
    <t>7.5 / 440</t>
  </si>
  <si>
    <t>60 / 440</t>
  </si>
  <si>
    <t>100 / 440</t>
  </si>
  <si>
    <t>Ademe   liso</t>
  </si>
  <si>
    <t>25 / 220</t>
  </si>
  <si>
    <t>75 / 440</t>
  </si>
  <si>
    <t>7.5 / 220</t>
  </si>
  <si>
    <t>20 / 440</t>
  </si>
  <si>
    <t>45 / 440</t>
  </si>
  <si>
    <t>10 / 220</t>
  </si>
  <si>
    <t>1-1/2"</t>
  </si>
  <si>
    <t>sumergible</t>
  </si>
  <si>
    <t>Bombea a:</t>
  </si>
  <si>
    <t>Tanque</t>
  </si>
  <si>
    <t>Red</t>
  </si>
  <si>
    <t>Huaxtla</t>
  </si>
  <si>
    <t>Si</t>
  </si>
  <si>
    <t>San Martin Hidalgo</t>
  </si>
  <si>
    <t>San Felipe de Hijar</t>
  </si>
  <si>
    <t>San Miguel El Alto</t>
  </si>
  <si>
    <t>Jesus Delgado</t>
  </si>
  <si>
    <t>No</t>
  </si>
  <si>
    <t>SI</t>
  </si>
  <si>
    <t>La Quemada</t>
  </si>
  <si>
    <t>Zapotlanejo</t>
  </si>
  <si>
    <t>15 / 220</t>
  </si>
  <si>
    <t>no se tomo video</t>
  </si>
  <si>
    <t>?? / 440</t>
  </si>
  <si>
    <t>San Marcos</t>
  </si>
  <si>
    <t>55 / 440</t>
  </si>
  <si>
    <t>Pozo # 01</t>
  </si>
  <si>
    <t>Acatic</t>
  </si>
  <si>
    <t>No se tomo video</t>
  </si>
  <si>
    <t>Atengo</t>
  </si>
  <si>
    <t>El Agostadero</t>
  </si>
  <si>
    <t>Hostotipaquillo</t>
  </si>
  <si>
    <t>no esta equipado</t>
  </si>
  <si>
    <t>6" y 3"</t>
  </si>
  <si>
    <t>Pozo 2</t>
  </si>
  <si>
    <t>Las Tapias</t>
  </si>
  <si>
    <t>3 / 220</t>
  </si>
  <si>
    <t>Villa Guerrero</t>
  </si>
  <si>
    <t>Pereas</t>
  </si>
  <si>
    <t>Ojo de Agua</t>
  </si>
  <si>
    <t>Villa Purificación</t>
  </si>
  <si>
    <t>Tapalpa</t>
  </si>
  <si>
    <t>no se instaló</t>
  </si>
  <si>
    <t>Ixtlahuahuey</t>
  </si>
  <si>
    <t>único</t>
  </si>
  <si>
    <t>6" y 4"</t>
  </si>
  <si>
    <t>125 / 440</t>
  </si>
  <si>
    <t>Arandas</t>
  </si>
  <si>
    <t>Tuxpan</t>
  </si>
  <si>
    <t>San Juanito de Escobedo</t>
  </si>
  <si>
    <t>10 / 440</t>
  </si>
  <si>
    <t>Jamay</t>
  </si>
  <si>
    <t>Se tomo Video</t>
  </si>
  <si>
    <t>El Azafrán</t>
  </si>
  <si>
    <t>El Arenal</t>
  </si>
  <si>
    <t>Buen Pais</t>
  </si>
  <si>
    <t>Atoyac</t>
  </si>
  <si>
    <t>Techahue</t>
  </si>
  <si>
    <t>Los Laureles</t>
  </si>
  <si>
    <t>Degollado</t>
  </si>
  <si>
    <t>Teocuitatlan de Corona</t>
  </si>
  <si>
    <t>La Cofradia</t>
  </si>
  <si>
    <t>Cisterna</t>
  </si>
  <si>
    <t>3" y 4"</t>
  </si>
  <si>
    <t>La Providencia</t>
  </si>
  <si>
    <t>Totatiche</t>
  </si>
  <si>
    <t>Pihuamo</t>
  </si>
  <si>
    <t>Santa Cruz</t>
  </si>
  <si>
    <t>La Estrella</t>
  </si>
  <si>
    <t>Xochiltepec</t>
  </si>
  <si>
    <t>Red y Tanque</t>
  </si>
  <si>
    <t>pozo # 01</t>
  </si>
  <si>
    <t>Punta de Agua</t>
  </si>
  <si>
    <t>Colotlán</t>
  </si>
  <si>
    <t>El Saucillo</t>
  </si>
  <si>
    <t>Lo Arado</t>
  </si>
  <si>
    <t>SERVICIO Y APOYO OPERATIVO</t>
  </si>
  <si>
    <t>La Purisima</t>
  </si>
  <si>
    <t>Cd. Guzmán</t>
  </si>
  <si>
    <t>Peralta</t>
  </si>
  <si>
    <t>Canales</t>
  </si>
  <si>
    <t>Miguel</t>
  </si>
  <si>
    <t>Eulalio</t>
  </si>
  <si>
    <t>Atotonilco El Alto</t>
  </si>
  <si>
    <t>4" y 3"</t>
  </si>
  <si>
    <t>C.M</t>
  </si>
  <si>
    <t>Pozo # 02</t>
  </si>
  <si>
    <t>Zapotlan del Rey</t>
  </si>
  <si>
    <t>Santiago Totolimixpan</t>
  </si>
  <si>
    <t>Longirudinal</t>
  </si>
  <si>
    <t>La Manzanilla de la Paz</t>
  </si>
  <si>
    <t>La Cebadilla</t>
  </si>
  <si>
    <t>El Carrizal</t>
  </si>
  <si>
    <t xml:space="preserve">I  N  T  E  N  T  O     D  E      R  E  S  C  A  T  E </t>
  </si>
  <si>
    <t>Santiaguito</t>
  </si>
  <si>
    <t>San Roque</t>
  </si>
  <si>
    <t>Tonala</t>
  </si>
  <si>
    <t>Parque Solidadridad</t>
  </si>
  <si>
    <t>Domo</t>
  </si>
  <si>
    <t>Milpillas</t>
  </si>
  <si>
    <t>El Trapiche</t>
  </si>
  <si>
    <t>Santa Fe</t>
  </si>
  <si>
    <t>La Cueva</t>
  </si>
  <si>
    <t>Jardines</t>
  </si>
  <si>
    <t>Pesca</t>
  </si>
  <si>
    <t>San Sebastían del Oeste</t>
  </si>
  <si>
    <t>Jesus</t>
  </si>
  <si>
    <t>Amatitán</t>
  </si>
  <si>
    <t>Tatepozco</t>
  </si>
  <si>
    <t>Huejuquilla El Alto</t>
  </si>
  <si>
    <t>Tenzompa</t>
  </si>
  <si>
    <t>La Estación</t>
  </si>
  <si>
    <t>sin sonda</t>
  </si>
  <si>
    <t>30 / 220</t>
  </si>
  <si>
    <t>Lubricada por aceite</t>
  </si>
  <si>
    <t>El Crrizal</t>
  </si>
  <si>
    <t>sin energia</t>
  </si>
  <si>
    <t>33 / 440</t>
  </si>
  <si>
    <t>23 / 440</t>
  </si>
  <si>
    <t>Unidad</t>
  </si>
  <si>
    <t>6" y 8"</t>
  </si>
  <si>
    <t>Zapopan</t>
  </si>
  <si>
    <t>La Venta del Astillero</t>
  </si>
  <si>
    <t>Tulimic</t>
  </si>
  <si>
    <t>El Refugio</t>
  </si>
  <si>
    <t>Laureles</t>
  </si>
  <si>
    <t>Los Burritos</t>
  </si>
  <si>
    <t>R  E  S  C  A  T  E     D E     E  Q  U  I  P  O</t>
  </si>
  <si>
    <t>No se instaló</t>
  </si>
  <si>
    <t>12.5 / 440</t>
  </si>
  <si>
    <t>Chuy</t>
  </si>
  <si>
    <t>13-1/2" - 10"</t>
  </si>
  <si>
    <t>Corrales</t>
  </si>
  <si>
    <t>La Sauceda</t>
  </si>
  <si>
    <t>Organo 100
(#2)</t>
  </si>
  <si>
    <t>Rancho del Niño</t>
  </si>
  <si>
    <t>7 / 220</t>
  </si>
  <si>
    <t>10"-8"</t>
  </si>
  <si>
    <t>ünico</t>
  </si>
  <si>
    <r>
      <t xml:space="preserve">Cabo Corrientes
</t>
    </r>
    <r>
      <rPr>
        <b/>
        <sz val="10"/>
        <color indexed="10"/>
        <rFont val="Arial"/>
        <family val="2"/>
      </rPr>
      <t>EMERGENTE</t>
    </r>
  </si>
  <si>
    <r>
      <t xml:space="preserve">Tonaya
</t>
    </r>
    <r>
      <rPr>
        <b/>
        <sz val="10"/>
        <color indexed="10"/>
        <rFont val="Arial"/>
        <family val="2"/>
      </rPr>
      <t>EMERGENTE</t>
    </r>
  </si>
  <si>
    <t>Organo 50
(#3)</t>
  </si>
  <si>
    <t>San Juan de los Lagos</t>
  </si>
  <si>
    <t>Mezquitic 01</t>
  </si>
  <si>
    <t>Valle de Guadalupe</t>
  </si>
  <si>
    <t>aprox 235</t>
  </si>
  <si>
    <t>Nuevo San Juan</t>
  </si>
  <si>
    <t>Fuera de Servicio</t>
  </si>
  <si>
    <t>La Martinica</t>
  </si>
  <si>
    <t>Sin rastro de ademe</t>
  </si>
  <si>
    <t>Pozo # 13</t>
  </si>
  <si>
    <t>No se encnotró</t>
  </si>
  <si>
    <t>Sin Datos</t>
  </si>
  <si>
    <t>Pozo # 07</t>
  </si>
  <si>
    <t>20" y 12"</t>
  </si>
  <si>
    <t>Zapotlán el Grande</t>
  </si>
  <si>
    <t>Ciudad Guzmán</t>
  </si>
  <si>
    <t>Pozo # 05</t>
  </si>
  <si>
    <t>Zacoalco de Torres</t>
  </si>
  <si>
    <t>La Ureña</t>
  </si>
  <si>
    <t>Pozo 12</t>
  </si>
  <si>
    <t>Rebom-beo</t>
  </si>
  <si>
    <t>2 / 220</t>
  </si>
  <si>
    <t>si</t>
  </si>
  <si>
    <t>12 pasos/230 volts/5 hp</t>
  </si>
  <si>
    <t xml:space="preserve">2.84 y 5.5 </t>
  </si>
  <si>
    <t>1-1/2" y 2"</t>
  </si>
  <si>
    <t>20.85 y 13.5</t>
  </si>
  <si>
    <t xml:space="preserve">Aquiles Serdan/Shez Graciano/Naranjitos </t>
  </si>
  <si>
    <t>Desconido</t>
  </si>
  <si>
    <t>Apulco</t>
  </si>
  <si>
    <t>20 / 230</t>
  </si>
  <si>
    <t>Pozo 4</t>
  </si>
  <si>
    <t>85 / 440</t>
  </si>
  <si>
    <t>Lenteja</t>
  </si>
  <si>
    <t>4#</t>
  </si>
  <si>
    <t>El Crucero de Santa María</t>
  </si>
  <si>
    <t>Las Liebres</t>
  </si>
  <si>
    <t>13-1/2"</t>
  </si>
  <si>
    <t>Pozo # 11</t>
  </si>
  <si>
    <t>Pozo # 14</t>
  </si>
  <si>
    <t>REHABILITACIONES DE POZOS PROFUNDOS AÑO 2013</t>
  </si>
  <si>
    <t>C. M.</t>
  </si>
  <si>
    <t>Catarina 01</t>
  </si>
  <si>
    <t>Combinado: Long- Cana</t>
  </si>
  <si>
    <t>No se instaó</t>
  </si>
  <si>
    <t>Zapotlán El Grande</t>
  </si>
  <si>
    <t>Poncitlán</t>
  </si>
  <si>
    <t>Chalpicote</t>
  </si>
  <si>
    <t>El Trompo</t>
  </si>
  <si>
    <t>Mexticacán</t>
  </si>
  <si>
    <t>Analco</t>
  </si>
  <si>
    <t>REHABILITACIONES DE POZOS PROFUNDOS AÑO 2014</t>
  </si>
  <si>
    <t># 01 
(Del Río)</t>
  </si>
  <si>
    <t>5"</t>
  </si>
  <si>
    <t>pozo # 06</t>
  </si>
  <si>
    <t>pozo # 09</t>
  </si>
  <si>
    <t>La Loma</t>
  </si>
  <si>
    <t>Poblacion Beneficiada</t>
  </si>
  <si>
    <t>San Bartolo</t>
  </si>
  <si>
    <t>Región</t>
  </si>
  <si>
    <t>Voltaje x linea</t>
  </si>
  <si>
    <t>Amperaje x linea</t>
  </si>
  <si>
    <t>430-430-431</t>
  </si>
  <si>
    <t>45-47-47</t>
  </si>
  <si>
    <t>440-440-440</t>
  </si>
  <si>
    <t>13-12-13</t>
  </si>
  <si>
    <t>40-41-39</t>
  </si>
  <si>
    <t>28-30-28</t>
  </si>
  <si>
    <t>95-96-96</t>
  </si>
  <si>
    <t>456-454-458</t>
  </si>
  <si>
    <t>442-441-445</t>
  </si>
  <si>
    <t>28-29-27</t>
  </si>
  <si>
    <t>479-483-483</t>
  </si>
  <si>
    <t>464-474-478</t>
  </si>
  <si>
    <t>88-98-87</t>
  </si>
  <si>
    <t>Agua muy turbia</t>
  </si>
  <si>
    <t>475-482-487</t>
  </si>
  <si>
    <t>37-38-47</t>
  </si>
  <si>
    <t>Tierras coloradas / Paredones</t>
  </si>
  <si>
    <t>458-471-476</t>
  </si>
  <si>
    <t>46-49-83</t>
  </si>
  <si>
    <t>Linea y Tanque</t>
  </si>
  <si>
    <t>443-440-443</t>
  </si>
  <si>
    <t>124-124-124</t>
  </si>
  <si>
    <t>Nuevo encamisado</t>
  </si>
  <si>
    <t>El Briseño</t>
  </si>
  <si>
    <t>Pozo 2 Nvo.</t>
  </si>
  <si>
    <t>Emiliano Zapata</t>
  </si>
  <si>
    <t>250-250</t>
  </si>
  <si>
    <t>74.8-75.3-0.4</t>
  </si>
  <si>
    <t>Uno</t>
  </si>
  <si>
    <t>Ojuelos</t>
  </si>
  <si>
    <t>Gpe. Victoria</t>
  </si>
  <si>
    <t>Panteón</t>
  </si>
  <si>
    <t>241-241-237</t>
  </si>
  <si>
    <t>34-37-34</t>
  </si>
  <si>
    <t>3" y 2"</t>
  </si>
  <si>
    <t>226-227-228</t>
  </si>
  <si>
    <t>16-16-16</t>
  </si>
  <si>
    <t>84 / 440</t>
  </si>
  <si>
    <t>219-217-214</t>
  </si>
  <si>
    <t>24-22-20</t>
  </si>
  <si>
    <t>416-421-420</t>
  </si>
  <si>
    <t>47-46-49</t>
  </si>
  <si>
    <t>455-453-456</t>
  </si>
  <si>
    <t>55-55-54</t>
  </si>
  <si>
    <t>Tototlán</t>
  </si>
  <si>
    <t>pozo # 2</t>
  </si>
  <si>
    <t>474-477-475</t>
  </si>
  <si>
    <t>Santo Domingo</t>
  </si>
  <si>
    <t>230-227-230</t>
  </si>
  <si>
    <t>12-12-12</t>
  </si>
  <si>
    <t>Verdia</t>
  </si>
  <si>
    <t>264 
colapsado
 68</t>
  </si>
  <si>
    <t>28-28-30</t>
  </si>
  <si>
    <t>220-220-220</t>
  </si>
  <si>
    <t>251-252-254</t>
  </si>
  <si>
    <t>29-27-25</t>
  </si>
  <si>
    <t>Talpa de Allende</t>
  </si>
  <si>
    <t>Los Ocotes</t>
  </si>
  <si>
    <t>14" y 10"</t>
  </si>
  <si>
    <t>85-84-83</t>
  </si>
  <si>
    <t>472-472-477</t>
  </si>
  <si>
    <t>444-461-467</t>
  </si>
  <si>
    <t>32-35-45</t>
  </si>
  <si>
    <t>La Camecha</t>
  </si>
  <si>
    <t>26-26-25</t>
  </si>
  <si>
    <t>225-223-224</t>
  </si>
  <si>
    <t>Playitas</t>
  </si>
  <si>
    <t>247-247-247</t>
  </si>
  <si>
    <t>21-21-21</t>
  </si>
  <si>
    <t>Helicoidal y Longitudinal</t>
  </si>
  <si>
    <t>Pozo 3</t>
  </si>
  <si>
    <t>439-442-440</t>
  </si>
  <si>
    <t>47-46-47</t>
  </si>
  <si>
    <t>Las Margaritas</t>
  </si>
  <si>
    <t>445-440-460</t>
  </si>
  <si>
    <t>40-39-36</t>
  </si>
  <si>
    <t>436-433-434</t>
  </si>
  <si>
    <t>Tecalitlán</t>
  </si>
  <si>
    <t>Silverio Vargas</t>
  </si>
  <si>
    <t>Lazaro Cardenas</t>
  </si>
  <si>
    <t>Barranca de Otates</t>
  </si>
  <si>
    <t>258-255-228</t>
  </si>
  <si>
    <t>30-32-29</t>
  </si>
  <si>
    <t>Pozo 02</t>
  </si>
  <si>
    <t>Pozo 01</t>
  </si>
  <si>
    <t>462-460-458</t>
  </si>
  <si>
    <t>35-35-33</t>
  </si>
  <si>
    <t>448-448-446</t>
  </si>
  <si>
    <t>42-42-39</t>
  </si>
  <si>
    <t>La Cochera</t>
  </si>
  <si>
    <t>Acatlán de Juarez</t>
  </si>
  <si>
    <t>461-462-459</t>
  </si>
  <si>
    <t>28-25-29</t>
  </si>
  <si>
    <t xml:space="preserve">Taponamiento </t>
  </si>
  <si>
    <t xml:space="preserve">Tapona-miento </t>
  </si>
  <si>
    <t>58-51-65</t>
  </si>
  <si>
    <t>481-477-477</t>
  </si>
  <si>
    <t>Arroyo Seco</t>
  </si>
  <si>
    <t>La Estancita</t>
  </si>
  <si>
    <t>439-441-449</t>
  </si>
  <si>
    <t>94-93-95</t>
  </si>
  <si>
    <t>Pozo 08</t>
  </si>
  <si>
    <t>La Resolana</t>
  </si>
  <si>
    <t>La Magdalena</t>
  </si>
  <si>
    <t>obstrución del ademe</t>
  </si>
  <si>
    <t>Grundfos</t>
  </si>
  <si>
    <t>433-432-432</t>
  </si>
  <si>
    <t>68-69-68</t>
  </si>
  <si>
    <t>220-217-220</t>
  </si>
  <si>
    <t>8-8-8</t>
  </si>
  <si>
    <t>466-466-462</t>
  </si>
  <si>
    <t>36-39-39</t>
  </si>
  <si>
    <t>Zapotlán Del Rey</t>
  </si>
  <si>
    <t>El Platanar</t>
  </si>
  <si>
    <t>35 / 220</t>
  </si>
  <si>
    <t>217-217-218</t>
  </si>
  <si>
    <t>79-79-78</t>
  </si>
  <si>
    <t>Pozo 8</t>
  </si>
  <si>
    <t>450-453-448</t>
  </si>
  <si>
    <t>55-58-58</t>
  </si>
  <si>
    <t>Número de Rehabilitaciones</t>
  </si>
  <si>
    <t>Tierras coloradas</t>
  </si>
  <si>
    <t>San Bartolo / De la Mora</t>
  </si>
  <si>
    <t>Fracc. Tierras Coloradas</t>
  </si>
  <si>
    <t>Los Noxtles</t>
  </si>
  <si>
    <t>Santiago</t>
  </si>
  <si>
    <t>La Miseria</t>
  </si>
  <si>
    <t>438-441-444</t>
  </si>
  <si>
    <t>462-457-456</t>
  </si>
  <si>
    <t>51-61-59</t>
  </si>
  <si>
    <t>441-440-438</t>
  </si>
  <si>
    <t>11-11-11</t>
  </si>
  <si>
    <t>12 / 220</t>
  </si>
  <si>
    <t>218-216-219</t>
  </si>
  <si>
    <t>39-37-37</t>
  </si>
  <si>
    <r>
      <t xml:space="preserve">Pozo 06 
</t>
    </r>
    <r>
      <rPr>
        <sz val="8"/>
        <rFont val="Arial"/>
        <family val="2"/>
      </rPr>
      <t>"El Zapotillo"</t>
    </r>
  </si>
  <si>
    <t>485-480-477</t>
  </si>
  <si>
    <t>151-152-147</t>
  </si>
  <si>
    <t>Omar</t>
  </si>
  <si>
    <t>La Barca</t>
  </si>
  <si>
    <t>Zalamea</t>
  </si>
  <si>
    <t>222-223-221</t>
  </si>
  <si>
    <t>26-27-26</t>
  </si>
  <si>
    <t>57-57-58</t>
  </si>
  <si>
    <t>441-443-448</t>
  </si>
  <si>
    <t>Pozo # 07
"La Alfalfa"</t>
  </si>
  <si>
    <t>462-467-471</t>
  </si>
  <si>
    <t>101-109-114</t>
  </si>
  <si>
    <t>Tomatlán</t>
  </si>
  <si>
    <t>Plan de Ayala</t>
  </si>
  <si>
    <t>no se oservó</t>
  </si>
  <si>
    <t>222-227-218</t>
  </si>
  <si>
    <t>14-15-16</t>
  </si>
  <si>
    <t>466-473-462</t>
  </si>
  <si>
    <t>38-37-34</t>
  </si>
  <si>
    <t>REHABILITACIONES DE POZOS PROFUNDOS AÑO 2015</t>
  </si>
  <si>
    <t>Canales y  Miguel</t>
  </si>
  <si>
    <t>466-470-476</t>
  </si>
  <si>
    <t>El Chilarejo Pozo # 10</t>
  </si>
  <si>
    <t>162-166-165</t>
  </si>
  <si>
    <t>235-234-232</t>
  </si>
  <si>
    <t>39-43-39</t>
  </si>
  <si>
    <t>448-441-448</t>
  </si>
  <si>
    <t>41-47-43</t>
  </si>
  <si>
    <t>Pozo # 11 Queretarito</t>
  </si>
  <si>
    <t>479-480-404</t>
  </si>
  <si>
    <t>117-117-122</t>
  </si>
  <si>
    <t>Los Mesquites</t>
  </si>
  <si>
    <t>420-413-430</t>
  </si>
  <si>
    <t>69-70-70</t>
  </si>
  <si>
    <t>La Estancia</t>
  </si>
  <si>
    <t>Pozo # 12 El Pirul</t>
  </si>
  <si>
    <t>484-485-486</t>
  </si>
  <si>
    <t>59-61-62</t>
  </si>
  <si>
    <t>Sin Equipo</t>
  </si>
  <si>
    <t>465-466-470</t>
  </si>
  <si>
    <t>171-183-180</t>
  </si>
  <si>
    <r>
      <t xml:space="preserve">Pozo # 13
</t>
    </r>
    <r>
      <rPr>
        <sz val="8"/>
        <rFont val="Arial"/>
        <family val="2"/>
      </rPr>
      <t>Puente de Gpe</t>
    </r>
  </si>
  <si>
    <t>10 impulsores</t>
  </si>
  <si>
    <t>135 / 440</t>
  </si>
  <si>
    <t>473-475-473</t>
  </si>
  <si>
    <t>47-49-49</t>
  </si>
  <si>
    <t>Pozo # 07
El Chilarejo</t>
  </si>
  <si>
    <t>471-463-467</t>
  </si>
  <si>
    <t>151-145-137</t>
  </si>
  <si>
    <t>San José de las Flores</t>
  </si>
  <si>
    <t>454-463-463</t>
  </si>
  <si>
    <t>37-34-35</t>
  </si>
  <si>
    <t>5.5 / 220</t>
  </si>
  <si>
    <t>227-227-227</t>
  </si>
  <si>
    <t>no se observó</t>
  </si>
  <si>
    <t>Colotlan</t>
  </si>
  <si>
    <t>440-439-427</t>
  </si>
  <si>
    <t>26-20-21</t>
  </si>
  <si>
    <t>Las Abejas</t>
  </si>
  <si>
    <t>no se Instaló</t>
  </si>
  <si>
    <t>No se Instaló</t>
  </si>
  <si>
    <t>Fco. I Madero</t>
  </si>
  <si>
    <t>213-210-218</t>
  </si>
  <si>
    <t>16-17-17</t>
  </si>
  <si>
    <t>San Francisco</t>
  </si>
  <si>
    <t>11-11-10</t>
  </si>
  <si>
    <t>475-475-470</t>
  </si>
  <si>
    <t>Pozo 03</t>
  </si>
  <si>
    <t>No se Tomó video</t>
  </si>
  <si>
    <t>444-445-442</t>
  </si>
  <si>
    <t>25-24-26</t>
  </si>
  <si>
    <t>José Ma. Morelos</t>
  </si>
  <si>
    <t>431-421-434</t>
  </si>
  <si>
    <t>38-40-33</t>
  </si>
  <si>
    <t>SCI-ATLAS</t>
  </si>
  <si>
    <t>no se tomó video</t>
  </si>
  <si>
    <t>22-22-23</t>
  </si>
  <si>
    <t>219-221-219</t>
  </si>
  <si>
    <t>448-445-442</t>
  </si>
  <si>
    <t>9-8-9</t>
  </si>
  <si>
    <t>215-212-216</t>
  </si>
  <si>
    <t>29-28-29</t>
  </si>
  <si>
    <t>Pozo 02
Col. Obrera</t>
  </si>
  <si>
    <t>222-221-219</t>
  </si>
  <si>
    <t>25-25-23</t>
  </si>
  <si>
    <t>La Rosa</t>
  </si>
  <si>
    <t>220-221-220</t>
  </si>
  <si>
    <t>El Taray</t>
  </si>
  <si>
    <t>439-438-442</t>
  </si>
  <si>
    <t>20-22-20</t>
  </si>
  <si>
    <t>11-11-12</t>
  </si>
  <si>
    <t>Chachahua-tlan</t>
  </si>
  <si>
    <t>222-224-225</t>
  </si>
  <si>
    <t>67-71-75</t>
  </si>
  <si>
    <t>La Labor</t>
  </si>
  <si>
    <t>No se 
Instaló</t>
  </si>
  <si>
    <t>458-458-464</t>
  </si>
  <si>
    <t>41-41-43</t>
  </si>
  <si>
    <t>No. 18
La Herradura</t>
  </si>
  <si>
    <t>35 / 440</t>
  </si>
  <si>
    <t>464-464-457</t>
  </si>
  <si>
    <t>49-49-44</t>
  </si>
  <si>
    <t>Bajio Seco</t>
  </si>
  <si>
    <t>460-462-463</t>
  </si>
  <si>
    <t>56-60-60</t>
  </si>
  <si>
    <t>Fracc. San Javier</t>
  </si>
  <si>
    <t>Pendiente</t>
  </si>
  <si>
    <t>445-448-152</t>
  </si>
  <si>
    <t>28-28-32</t>
  </si>
  <si>
    <t>95 / 440</t>
  </si>
  <si>
    <t>478-464-464</t>
  </si>
  <si>
    <t>127-132-137</t>
  </si>
  <si>
    <r>
      <rPr>
        <b/>
        <sz val="9"/>
        <color indexed="10"/>
        <rFont val="Arial"/>
        <family val="2"/>
      </rPr>
      <t xml:space="preserve">Encamisado
</t>
    </r>
    <r>
      <rPr>
        <sz val="9"/>
        <rFont val="Arial"/>
        <family val="2"/>
      </rPr>
      <t xml:space="preserve"> pozo 01</t>
    </r>
  </si>
  <si>
    <t>no</t>
  </si>
  <si>
    <t>40 / 220</t>
  </si>
  <si>
    <t>217-224-222</t>
  </si>
  <si>
    <t>92-109-118</t>
  </si>
  <si>
    <t>3 x 2</t>
  </si>
  <si>
    <t>Zapotlán 
El Grande</t>
  </si>
  <si>
    <t>Pozo # 03</t>
  </si>
  <si>
    <t>58-59-62</t>
  </si>
  <si>
    <t>440-430-435</t>
  </si>
  <si>
    <t>440-439-440</t>
  </si>
  <si>
    <t>40-39-40</t>
  </si>
  <si>
    <t>Jesús Delgado</t>
  </si>
  <si>
    <t>51-46-46</t>
  </si>
  <si>
    <t>Tlajomulco de Zúñiga</t>
  </si>
  <si>
    <t xml:space="preserve">Pozo # 3
</t>
  </si>
  <si>
    <t>Huejuquilla el Alto</t>
  </si>
  <si>
    <t xml:space="preserve">Pozo # 1
</t>
  </si>
  <si>
    <t>REHABILITACIONES DE POZOS PROFUNDOS AÑO 2016</t>
  </si>
  <si>
    <t>451-491-471</t>
  </si>
  <si>
    <t>34-40-53</t>
  </si>
  <si>
    <t>Saul</t>
  </si>
  <si>
    <t>Pozo 3 Hacienda Santa Fé</t>
  </si>
  <si>
    <t>Pozo 5 Hacienda Santa Fé</t>
  </si>
  <si>
    <t>Empalme</t>
  </si>
  <si>
    <t>20/440</t>
  </si>
  <si>
    <t>21-20-20</t>
  </si>
  <si>
    <t>469-470-468</t>
  </si>
  <si>
    <t>Villa Corona</t>
  </si>
  <si>
    <t>Estipac</t>
  </si>
  <si>
    <t>Colonia Obrera</t>
  </si>
  <si>
    <t>Noé</t>
  </si>
  <si>
    <t>Pozo 1</t>
  </si>
  <si>
    <t>71-76-71</t>
  </si>
  <si>
    <t>420-420-420</t>
  </si>
  <si>
    <t>Cocula</t>
  </si>
  <si>
    <t>El Limón</t>
  </si>
  <si>
    <t>Pozo La Cebadilla</t>
  </si>
  <si>
    <t>La Manzanilla  de la Paz</t>
  </si>
  <si>
    <t>Las Cuevas</t>
  </si>
  <si>
    <t>Pozo Las Cuevas</t>
  </si>
  <si>
    <t>Pozo 6</t>
  </si>
  <si>
    <t>TRABAJOS DE REHABILITACIÓN DE POZOS PROFUNDOS EN SAN MARCOS, JALISCO</t>
  </si>
  <si>
    <t>Santa Maria</t>
  </si>
  <si>
    <t>Pozo Santa María</t>
  </si>
  <si>
    <t>San Sebastián del Oeste</t>
  </si>
  <si>
    <t>La Palma</t>
  </si>
  <si>
    <t>Pozo Guayabillas</t>
  </si>
  <si>
    <t>Pozo San Pablo Residencial</t>
  </si>
  <si>
    <t>Pozo Unidad Deportiva</t>
  </si>
  <si>
    <t>Mezquitic</t>
  </si>
  <si>
    <t>Junta de Ríos</t>
  </si>
  <si>
    <t>Las Eras</t>
  </si>
  <si>
    <t>Pozo 5</t>
  </si>
  <si>
    <t>Pozo Real del Sol</t>
  </si>
  <si>
    <t>Pozo SCI 29</t>
  </si>
  <si>
    <t>Mazamitla</t>
  </si>
  <si>
    <t>Pozo El Pandito</t>
  </si>
  <si>
    <t>460-458-456</t>
  </si>
  <si>
    <t>88-86-105</t>
  </si>
  <si>
    <t>Quitupán</t>
  </si>
  <si>
    <t>Pozo Rafael Picazo</t>
  </si>
  <si>
    <t>234-230-234</t>
  </si>
  <si>
    <t>40-40-41</t>
  </si>
  <si>
    <t>Saúl</t>
  </si>
  <si>
    <t>Teocaltiche</t>
  </si>
  <si>
    <t>C. M.,</t>
  </si>
  <si>
    <t>El Carrizal(Los Laureles)</t>
  </si>
  <si>
    <t>Costo de recuperación</t>
  </si>
  <si>
    <t>Cuautitlán</t>
  </si>
  <si>
    <t>Pozo Hugo Sánchez</t>
  </si>
  <si>
    <t>REHABILITACIÖN PENDIENTE HASTA NUEVA FECHA PROPUESTA POR EL MUNICIPIO</t>
  </si>
  <si>
    <t>LA REHABILITACIÓN NO FUE POSIBLE REALIZARLA POR ADEME COLAPSADO PENDIENTE HASTA NUEVA FECHA Y POZO  PROPUESTOS  POR EL MUNICIPIO</t>
  </si>
  <si>
    <t>Pozo 20 Nov. (Pozo 1).</t>
  </si>
  <si>
    <t>Línea</t>
  </si>
  <si>
    <t>442-452-450</t>
  </si>
  <si>
    <t>49-52-54</t>
  </si>
  <si>
    <t>San Nicolas</t>
  </si>
  <si>
    <t>Se realizó este pozo en lugar del pozo 6</t>
  </si>
  <si>
    <t xml:space="preserve">Villa Morelos </t>
  </si>
  <si>
    <t>sin dato</t>
  </si>
  <si>
    <t>3 X 4</t>
  </si>
  <si>
    <t>440</t>
  </si>
  <si>
    <t>Andres Figueroa</t>
  </si>
  <si>
    <t>San Martín Hidalgo</t>
  </si>
  <si>
    <t>Pozo Chihuahua</t>
  </si>
  <si>
    <t xml:space="preserve">Arandas </t>
  </si>
  <si>
    <t xml:space="preserve">C. M. </t>
  </si>
  <si>
    <t>Pozo Mexiquito</t>
  </si>
  <si>
    <t>Tolimán</t>
  </si>
  <si>
    <t>Pozo nuevo CEA</t>
  </si>
  <si>
    <t>Pozo Andres Figueroa</t>
  </si>
  <si>
    <t>Tamazula de Gordinao</t>
  </si>
  <si>
    <t>Unión de Tula</t>
  </si>
  <si>
    <t>Acatlán de Juárez</t>
  </si>
  <si>
    <t>Ayutla</t>
  </si>
  <si>
    <t>Cañadas de Obregón</t>
  </si>
  <si>
    <t>Cuautitlán de Garcia Barragán</t>
  </si>
  <si>
    <t>Encarnación de Díaz</t>
  </si>
  <si>
    <t>Etzatlán</t>
  </si>
  <si>
    <t>Guachinango</t>
  </si>
  <si>
    <t>Ixtlahuacán de los Membrillos</t>
  </si>
  <si>
    <t>Jesus Maria</t>
  </si>
  <si>
    <t>Quitúpan</t>
  </si>
  <si>
    <t>San Martin de Bolaños</t>
  </si>
  <si>
    <t>Tala</t>
  </si>
  <si>
    <t>Tenamaxtlán</t>
  </si>
  <si>
    <t>Tonala-El Salto</t>
  </si>
  <si>
    <t>Tonaya</t>
  </si>
  <si>
    <t>Zapotitlán de Vadillo</t>
  </si>
  <si>
    <t>Autlán de Navarro</t>
  </si>
  <si>
    <t>Cihuatlán</t>
  </si>
  <si>
    <t>Mascota</t>
  </si>
  <si>
    <t>La Huerta</t>
  </si>
  <si>
    <t>No.</t>
  </si>
  <si>
    <t>||</t>
  </si>
  <si>
    <t>|</t>
  </si>
  <si>
    <t xml:space="preserve">Santa Cecilia  (Bosques de la Ribera) </t>
  </si>
  <si>
    <t>Se realizó este pozo en lugar del pozo Camichines</t>
  </si>
  <si>
    <t>El Caballito</t>
  </si>
  <si>
    <t xml:space="preserve"> </t>
  </si>
  <si>
    <t>Villa Ornelas</t>
  </si>
  <si>
    <t>Pozo1</t>
  </si>
  <si>
    <t>Cuautitlán de García Barragán</t>
  </si>
  <si>
    <t>Tecalitlan</t>
  </si>
  <si>
    <t>Tecolotlán</t>
  </si>
  <si>
    <t>REHABILITACIONES DE POZOS PROFUNDOS AÑO 2017</t>
  </si>
  <si>
    <t xml:space="preserve">Lázaro cárdenas </t>
  </si>
  <si>
    <t xml:space="preserve">113 + 8 sin ademe </t>
  </si>
  <si>
    <t>56-54-56</t>
  </si>
  <si>
    <t>Pozo La Huerta</t>
  </si>
  <si>
    <t>Ixtlahuacán del Río</t>
  </si>
  <si>
    <t>10 descraga libre</t>
  </si>
  <si>
    <t>460-453-455</t>
  </si>
  <si>
    <t>19-20-19</t>
  </si>
  <si>
    <t>línea</t>
  </si>
  <si>
    <t>448-447-450</t>
  </si>
  <si>
    <t>52-56-52</t>
  </si>
  <si>
    <t>fondo</t>
  </si>
  <si>
    <t>El Tasajal</t>
  </si>
  <si>
    <t>Atequizayán</t>
  </si>
  <si>
    <t>Pozo La Primavera</t>
  </si>
  <si>
    <t>Tequesquitlán</t>
  </si>
  <si>
    <t>Bolaños</t>
  </si>
  <si>
    <t>Huilacatitlán</t>
  </si>
  <si>
    <t>Tamazula  de Gordiano</t>
  </si>
  <si>
    <t>Pozo Hugo Sánchez ( se pago en 2016).</t>
  </si>
  <si>
    <t>Pozo La Pajarera</t>
  </si>
  <si>
    <t xml:space="preserve">Canales </t>
  </si>
  <si>
    <t>Pozo Planta Potabilizadora</t>
  </si>
  <si>
    <t>440-441-442</t>
  </si>
  <si>
    <t>Tomatlan</t>
  </si>
  <si>
    <t xml:space="preserve">Tequesquite </t>
  </si>
  <si>
    <t>Tequesquite</t>
  </si>
  <si>
    <t>La Pólvora</t>
  </si>
  <si>
    <t>El Grullo</t>
  </si>
  <si>
    <t>03 Abr. 17</t>
  </si>
  <si>
    <t>Pozo 9</t>
  </si>
  <si>
    <t>227-233-216</t>
  </si>
  <si>
    <t>16-15-14</t>
  </si>
  <si>
    <t>Costo promedio</t>
  </si>
  <si>
    <t>10 Abr. 17</t>
  </si>
  <si>
    <t>Santa Cruz de Bárcenas</t>
  </si>
  <si>
    <t>El Mapache</t>
  </si>
  <si>
    <t>ENERO</t>
  </si>
  <si>
    <t>FEBRERO</t>
  </si>
  <si>
    <t>MARZO</t>
  </si>
  <si>
    <t>ABRIL</t>
  </si>
  <si>
    <t>MAYO</t>
  </si>
  <si>
    <t>13½</t>
  </si>
  <si>
    <t>250 / 440</t>
  </si>
  <si>
    <t>Pozo Libertad</t>
  </si>
  <si>
    <t>Oconahua</t>
  </si>
  <si>
    <t>Quitupan</t>
  </si>
  <si>
    <t>El Quiringual</t>
  </si>
  <si>
    <t>2½</t>
  </si>
  <si>
    <t>2½"</t>
  </si>
  <si>
    <t>JUNIO</t>
  </si>
  <si>
    <t>San Diego</t>
  </si>
  <si>
    <t>30/440</t>
  </si>
  <si>
    <t>Pozo Lienzo Charro</t>
  </si>
  <si>
    <t>40/440</t>
  </si>
  <si>
    <t>420</t>
  </si>
  <si>
    <t>39</t>
  </si>
  <si>
    <t>(121.6-53.55-89.6) 264</t>
  </si>
  <si>
    <t>4, 3 y 2"</t>
  </si>
  <si>
    <t>30/460</t>
  </si>
  <si>
    <t>6 PVC</t>
  </si>
  <si>
    <t>5.5/220</t>
  </si>
  <si>
    <t>220</t>
  </si>
  <si>
    <t>22</t>
  </si>
  <si>
    <t>Copal Colorado</t>
  </si>
  <si>
    <t>85+J36:V36</t>
  </si>
  <si>
    <t>Acatic.</t>
  </si>
  <si>
    <t>Los Llanitos</t>
  </si>
  <si>
    <t xml:space="preserve">Los Llanitos </t>
  </si>
  <si>
    <t xml:space="preserve">Total Enero - Marzo </t>
  </si>
  <si>
    <t xml:space="preserve">TOTAL ABRIL - JUNIO </t>
  </si>
  <si>
    <t xml:space="preserve">TOTAL ENERO - JUNIO </t>
  </si>
  <si>
    <t>Pozo La Gavilana</t>
  </si>
  <si>
    <t>JULIO</t>
  </si>
  <si>
    <t>Pozo Los Timbres</t>
  </si>
  <si>
    <t>Pozo La Estancia</t>
  </si>
  <si>
    <t>Julio</t>
  </si>
  <si>
    <t xml:space="preserve">Agosto </t>
  </si>
  <si>
    <t>Septiembre</t>
  </si>
  <si>
    <t>10 Jul. 17</t>
  </si>
  <si>
    <t>26 Jun. 17</t>
  </si>
  <si>
    <t>03 Jul. 17</t>
  </si>
  <si>
    <t>27 Jun. 17</t>
  </si>
  <si>
    <t xml:space="preserve">San Martín de Bolaños </t>
  </si>
  <si>
    <t xml:space="preserve">Pozo Los Novillos </t>
  </si>
  <si>
    <t>31 Jul. 17</t>
  </si>
  <si>
    <t>Pozo Jesús Delgado</t>
  </si>
  <si>
    <t xml:space="preserve">Teocaltiche </t>
  </si>
  <si>
    <t>Santa Fé</t>
  </si>
  <si>
    <t>Pozo Santa Fé</t>
  </si>
  <si>
    <t>Llano Grande</t>
  </si>
  <si>
    <t>Pozo Llano Grande</t>
  </si>
  <si>
    <t>Lagunillas</t>
  </si>
  <si>
    <t>Pozo Lagunillas</t>
  </si>
  <si>
    <t>San Gabriel</t>
  </si>
  <si>
    <t>Jiquilpán</t>
  </si>
  <si>
    <t>Pozo Jiquilpan</t>
  </si>
  <si>
    <t>TOTAL  JULIO - SEPTIEMBRE</t>
  </si>
  <si>
    <t xml:space="preserve">TOTAL ENERO - SEPTIEMBRE </t>
  </si>
  <si>
    <t>AGOSTO</t>
  </si>
  <si>
    <t>SEPTIEMBRE</t>
  </si>
  <si>
    <t>7.5/440</t>
  </si>
  <si>
    <t>444</t>
  </si>
  <si>
    <t>longitudinal</t>
  </si>
  <si>
    <t>Octubre</t>
  </si>
  <si>
    <t>La Cañada</t>
  </si>
  <si>
    <t>Pozo La Cañada</t>
  </si>
  <si>
    <t>San Buenaventura</t>
  </si>
  <si>
    <t>Pozo San Buenaventura</t>
  </si>
  <si>
    <t>Pozo La Cañada Silvestre</t>
  </si>
  <si>
    <t>Pozo La Garita</t>
  </si>
  <si>
    <t>TOTAL  OCTUBRE - DICIEMBRE</t>
  </si>
  <si>
    <t xml:space="preserve">TOTAL ENERO - DICIEMBRE </t>
  </si>
  <si>
    <t>Noviembre</t>
  </si>
  <si>
    <t>Diciembre</t>
  </si>
  <si>
    <t>Pozo II</t>
  </si>
  <si>
    <t>San Miguel de la Paz</t>
  </si>
  <si>
    <t>Pozo El Azafran, Trapiche y Santiaguito</t>
  </si>
  <si>
    <t>60/440</t>
  </si>
  <si>
    <t>tanque</t>
  </si>
  <si>
    <t>REHABILITACIONES DE POZOS PROFUNDOS AÑO 2018</t>
  </si>
  <si>
    <t>&lt;</t>
  </si>
  <si>
    <t xml:space="preserve">La Estancia </t>
  </si>
  <si>
    <t>Mexticacan</t>
  </si>
  <si>
    <t>Salida a Temaca</t>
  </si>
  <si>
    <t xml:space="preserve">Pozo # 6
</t>
  </si>
  <si>
    <t>Yahualica de González Gallo</t>
  </si>
  <si>
    <t>Pozo Los Chayos</t>
  </si>
  <si>
    <t>Pozo La Presa</t>
  </si>
  <si>
    <t>Pozo Loma Bonita</t>
  </si>
  <si>
    <t>Pozo Viejo          La Prepa</t>
  </si>
  <si>
    <t xml:space="preserve">Pozo El Mirador Viejo </t>
  </si>
  <si>
    <t>Pozo El Colegio</t>
  </si>
  <si>
    <t>Pozo El Mirador Nuevo</t>
  </si>
  <si>
    <t>Pozo La Unidad Deportiva 2</t>
  </si>
  <si>
    <t>Canales/Victor</t>
  </si>
  <si>
    <t>Pozo Los Ponce</t>
  </si>
  <si>
    <t xml:space="preserve">Tequila </t>
  </si>
  <si>
    <t>Pozo Medineño</t>
  </si>
  <si>
    <t>Tenmaxtlan</t>
  </si>
  <si>
    <t>Zapotlán del Rey</t>
  </si>
  <si>
    <t xml:space="preserve">Rincon de Chila </t>
  </si>
  <si>
    <t>Rincon de Chila</t>
  </si>
  <si>
    <t>Colotitlan</t>
  </si>
  <si>
    <t>Pozo Colotitlán</t>
  </si>
  <si>
    <t>Pozo Ojo de Agua</t>
  </si>
  <si>
    <t>Tonalá</t>
  </si>
  <si>
    <t>DIGPRES</t>
  </si>
  <si>
    <t>Teuchitlan</t>
  </si>
  <si>
    <t xml:space="preserve">La Vega </t>
  </si>
  <si>
    <t>Pozo La Vega</t>
  </si>
  <si>
    <t xml:space="preserve">Municipio </t>
  </si>
  <si>
    <t>Tenamaxtlan</t>
  </si>
  <si>
    <t xml:space="preserve">TOTAL JULIO - SEPTIEMBRE </t>
  </si>
  <si>
    <t xml:space="preserve">Zapotlan el Grande </t>
  </si>
  <si>
    <t xml:space="preserve">Cd. Guzman </t>
  </si>
  <si>
    <t>Pozo Catarina 3</t>
  </si>
  <si>
    <t>Pozo Providencia</t>
  </si>
  <si>
    <t>Pozo Las Granjas</t>
  </si>
  <si>
    <t>Pozo No. 9</t>
  </si>
  <si>
    <t>Santa teresa</t>
  </si>
  <si>
    <t>Pozo Santa Teresa</t>
  </si>
  <si>
    <t>Parque Ind.       El Salto</t>
  </si>
  <si>
    <t>Pozo IBM CEA, Jalisco</t>
  </si>
  <si>
    <t>Ojuelos de Jalisco</t>
  </si>
  <si>
    <t>Matanzas</t>
  </si>
  <si>
    <t>Pozo Matanzas</t>
  </si>
  <si>
    <t>TOTAL ENERO - SEPTIEMBRE</t>
  </si>
  <si>
    <t xml:space="preserve">Cocula </t>
  </si>
  <si>
    <t>Juanacatlan</t>
  </si>
  <si>
    <t>San Martín de Bolaños</t>
  </si>
  <si>
    <t>Atotonilco el Alto</t>
  </si>
  <si>
    <t>Autlan de Navarro</t>
  </si>
  <si>
    <t>Chiquilistlán</t>
  </si>
  <si>
    <t>Cuautitlán de Garcia Barrragan</t>
  </si>
  <si>
    <t>El arenal</t>
  </si>
  <si>
    <t>Etzatlan</t>
  </si>
  <si>
    <t>Huejucar</t>
  </si>
  <si>
    <t>Jalostotitlán</t>
  </si>
  <si>
    <t>Jesus María</t>
  </si>
  <si>
    <t>Jocotepec</t>
  </si>
  <si>
    <t xml:space="preserve">La Huerta </t>
  </si>
  <si>
    <t>Lagos de Moreno</t>
  </si>
  <si>
    <t xml:space="preserve">Mazamitla </t>
  </si>
  <si>
    <t>Mixtlán</t>
  </si>
  <si>
    <t>San Juanito Escobedo</t>
  </si>
  <si>
    <t>San Julián</t>
  </si>
  <si>
    <t>San Miguel el Alto</t>
  </si>
  <si>
    <t>Techaluta</t>
  </si>
  <si>
    <t>Teocuitatlán</t>
  </si>
  <si>
    <t>Tequiila</t>
  </si>
  <si>
    <t>Teuchitlán</t>
  </si>
  <si>
    <t>Tuxcueca</t>
  </si>
  <si>
    <t>Yahualica de González  Gallo</t>
  </si>
  <si>
    <t>Zapotiltic</t>
  </si>
  <si>
    <t xml:space="preserve">La Barca </t>
  </si>
  <si>
    <t>Guadalajara</t>
  </si>
  <si>
    <t>Jilotlan de los Dolores</t>
  </si>
  <si>
    <t>Juchitlan</t>
  </si>
  <si>
    <t>Ocotlán</t>
  </si>
  <si>
    <t>Poncitlan</t>
  </si>
  <si>
    <t xml:space="preserve">San Marcos </t>
  </si>
  <si>
    <t>San Sebastian del  Oeste</t>
  </si>
  <si>
    <t>Tequila</t>
  </si>
  <si>
    <t>Tlajomulco de Zuñiga</t>
  </si>
  <si>
    <t>Union de Tula</t>
  </si>
  <si>
    <t>Zapotitlan de Vadillo</t>
  </si>
  <si>
    <t>Municipios totales enero  septiembre 2018</t>
  </si>
  <si>
    <t>Cuautitlán de García Barragan</t>
  </si>
  <si>
    <t xml:space="preserve">Tala </t>
  </si>
  <si>
    <t xml:space="preserve">Villa Corona </t>
  </si>
  <si>
    <t>Municipios atendidos de Julio a Septiembre 2018</t>
  </si>
  <si>
    <t>OCTUBRE</t>
  </si>
  <si>
    <t>Pozo Tutelar Fiscalía General del Estado de Jalisco</t>
  </si>
  <si>
    <t>7.5 / 230</t>
  </si>
  <si>
    <t>Col. Miramar</t>
  </si>
  <si>
    <t xml:space="preserve">Autlan de Navarro </t>
  </si>
  <si>
    <t>S./ D.</t>
  </si>
  <si>
    <t>75 / 460</t>
  </si>
  <si>
    <r>
      <t xml:space="preserve">Pozo No. 4 Anexo </t>
    </r>
    <r>
      <rPr>
        <b/>
        <sz val="10"/>
        <rFont val="Arial"/>
        <family val="2"/>
      </rPr>
      <t>(queda pendiente realizar una rehabilitación por no poderse hacer la de este pozo)</t>
    </r>
  </si>
  <si>
    <t>NOVIEMBRE</t>
  </si>
  <si>
    <t>DICIEMBRE</t>
  </si>
  <si>
    <t xml:space="preserve">TOTAL OCTUBRE - DICIEMBRE </t>
  </si>
  <si>
    <t>TOTAL 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</si>
</sst>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_ ;\-#,##0.0\ "/>
    <numFmt numFmtId="168" formatCode="[$-80A]dddd\,\ dd&quot; de &quot;mmmm&quot; de &quot;yyyy"/>
    <numFmt numFmtId="169" formatCode="mmm\-yyyy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6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33" borderId="0" xfId="54" applyFont="1" applyFill="1" applyAlignment="1">
      <alignment vertical="center"/>
      <protection/>
    </xf>
    <xf numFmtId="0" fontId="0" fillId="0" borderId="0" xfId="54">
      <alignment/>
      <protection/>
    </xf>
    <xf numFmtId="0" fontId="2" fillId="33" borderId="10" xfId="54" applyFont="1" applyFill="1" applyBorder="1" applyAlignment="1">
      <alignment vertical="center"/>
      <protection/>
    </xf>
    <xf numFmtId="0" fontId="0" fillId="0" borderId="11" xfId="54" applyBorder="1" applyAlignment="1">
      <alignment horizontal="center" vertical="center" wrapText="1"/>
      <protection/>
    </xf>
    <xf numFmtId="15" fontId="0" fillId="0" borderId="0" xfId="54" applyNumberFormat="1" applyFill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43" fontId="0" fillId="0" borderId="0" xfId="50" applyAlignment="1">
      <alignment vertical="center"/>
    </xf>
    <xf numFmtId="43" fontId="0" fillId="0" borderId="0" xfId="50" applyFont="1" applyAlignment="1">
      <alignment horizontal="center" vertical="center"/>
    </xf>
    <xf numFmtId="43" fontId="0" fillId="0" borderId="0" xfId="50" applyFont="1" applyAlignment="1">
      <alignment vertical="center"/>
    </xf>
    <xf numFmtId="2" fontId="0" fillId="0" borderId="0" xfId="54" applyNumberFormat="1" applyAlignment="1">
      <alignment horizontal="center" vertical="center"/>
      <protection/>
    </xf>
    <xf numFmtId="0" fontId="0" fillId="0" borderId="0" xfId="54" applyFill="1" applyAlignment="1">
      <alignment horizontal="center" vertical="center" wrapText="1"/>
      <protection/>
    </xf>
    <xf numFmtId="0" fontId="0" fillId="0" borderId="0" xfId="54" applyFill="1" applyAlignment="1">
      <alignment vertical="center" wrapText="1"/>
      <protection/>
    </xf>
    <xf numFmtId="43" fontId="0" fillId="0" borderId="0" xfId="50" applyFont="1" applyAlignment="1">
      <alignment horizontal="center" vertical="center"/>
    </xf>
    <xf numFmtId="15" fontId="0" fillId="34" borderId="0" xfId="54" applyNumberFormat="1" applyFill="1" applyAlignment="1">
      <alignment horizontal="center" vertical="center"/>
      <protection/>
    </xf>
    <xf numFmtId="0" fontId="0" fillId="0" borderId="0" xfId="54" applyFont="1" applyFill="1" applyAlignment="1">
      <alignment vertical="center" wrapText="1"/>
      <protection/>
    </xf>
    <xf numFmtId="2" fontId="0" fillId="0" borderId="0" xfId="54" applyNumberFormat="1" applyFont="1" applyFill="1" applyAlignment="1">
      <alignment horizontal="center" vertical="center" wrapText="1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0" fontId="0" fillId="0" borderId="0" xfId="54" applyFill="1" applyAlignment="1">
      <alignment horizontal="center" vertical="center"/>
      <protection/>
    </xf>
    <xf numFmtId="2" fontId="0" fillId="0" borderId="0" xfId="54" applyNumberFormat="1" applyFill="1" applyAlignment="1">
      <alignment horizontal="center" vertical="center"/>
      <protection/>
    </xf>
    <xf numFmtId="43" fontId="0" fillId="0" borderId="0" xfId="50" applyFill="1" applyAlignment="1">
      <alignment vertical="center"/>
    </xf>
    <xf numFmtId="43" fontId="0" fillId="0" borderId="0" xfId="50" applyFont="1" applyFill="1" applyAlignment="1">
      <alignment vertical="center"/>
    </xf>
    <xf numFmtId="43" fontId="0" fillId="0" borderId="0" xfId="54" applyNumberFormat="1" applyAlignment="1">
      <alignment horizontal="center" vertical="center"/>
      <protection/>
    </xf>
    <xf numFmtId="43" fontId="0" fillId="0" borderId="0" xfId="50" applyFont="1" applyFill="1" applyAlignment="1">
      <alignment vertical="center"/>
    </xf>
    <xf numFmtId="0" fontId="0" fillId="0" borderId="0" xfId="54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14" fontId="0" fillId="0" borderId="0" xfId="54" applyNumberFormat="1" applyFont="1" applyFill="1" applyAlignment="1">
      <alignment vertical="center" wrapText="1"/>
      <protection/>
    </xf>
    <xf numFmtId="43" fontId="4" fillId="0" borderId="0" xfId="50" applyFont="1" applyAlignment="1">
      <alignment vertical="center"/>
    </xf>
    <xf numFmtId="14" fontId="0" fillId="0" borderId="0" xfId="54" applyNumberFormat="1" applyFill="1" applyAlignment="1">
      <alignment vertical="center" wrapText="1"/>
      <protection/>
    </xf>
    <xf numFmtId="14" fontId="0" fillId="35" borderId="0" xfId="54" applyNumberFormat="1" applyFill="1" applyAlignment="1">
      <alignment vertical="center" wrapText="1"/>
      <protection/>
    </xf>
    <xf numFmtId="0" fontId="0" fillId="35" borderId="0" xfId="54" applyFill="1" applyAlignment="1">
      <alignment vertical="center" wrapText="1"/>
      <protection/>
    </xf>
    <xf numFmtId="0" fontId="0" fillId="35" borderId="0" xfId="54" applyFill="1" applyAlignment="1">
      <alignment horizontal="center" vertical="center" wrapText="1"/>
      <protection/>
    </xf>
    <xf numFmtId="164" fontId="0" fillId="0" borderId="0" xfId="54" applyNumberFormat="1" applyFont="1" applyFill="1" applyAlignment="1">
      <alignment horizontal="center" vertical="center" wrapText="1"/>
      <protection/>
    </xf>
    <xf numFmtId="43" fontId="0" fillId="0" borderId="0" xfId="0" applyNumberFormat="1" applyFont="1" applyFill="1" applyAlignment="1">
      <alignment horizontal="center" vertical="center" wrapText="1"/>
    </xf>
    <xf numFmtId="0" fontId="7" fillId="0" borderId="0" xfId="54" applyFont="1" applyFill="1" applyAlignment="1">
      <alignment vertical="center" wrapText="1"/>
      <protection/>
    </xf>
    <xf numFmtId="43" fontId="0" fillId="0" borderId="0" xfId="54" applyNumberFormat="1">
      <alignment/>
      <protection/>
    </xf>
    <xf numFmtId="0" fontId="1" fillId="0" borderId="0" xfId="54" applyFont="1" applyFill="1" applyAlignment="1">
      <alignment vertical="center" wrapText="1"/>
      <protection/>
    </xf>
    <xf numFmtId="2" fontId="0" fillId="34" borderId="0" xfId="54" applyNumberFormat="1" applyFont="1" applyFill="1" applyAlignment="1">
      <alignment horizontal="center" vertical="center" wrapText="1"/>
      <protection/>
    </xf>
    <xf numFmtId="3" fontId="0" fillId="0" borderId="0" xfId="54" applyNumberFormat="1" applyAlignment="1">
      <alignment horizontal="center" vertical="center"/>
      <protection/>
    </xf>
    <xf numFmtId="3" fontId="0" fillId="0" borderId="0" xfId="54" applyNumberFormat="1" applyFill="1" applyAlignment="1">
      <alignment horizontal="center" vertical="center"/>
      <protection/>
    </xf>
    <xf numFmtId="49" fontId="0" fillId="0" borderId="0" xfId="54" applyNumberFormat="1" applyAlignment="1">
      <alignment horizontal="center" vertical="center"/>
      <protection/>
    </xf>
    <xf numFmtId="0" fontId="6" fillId="0" borderId="0" xfId="54" applyFont="1" applyFill="1" applyAlignment="1">
      <alignment vertical="center" wrapText="1"/>
      <protection/>
    </xf>
    <xf numFmtId="2" fontId="1" fillId="0" borderId="0" xfId="54" applyNumberFormat="1" applyFont="1" applyFill="1" applyAlignment="1">
      <alignment horizontal="center" vertical="center" wrapText="1"/>
      <protection/>
    </xf>
    <xf numFmtId="49" fontId="0" fillId="0" borderId="0" xfId="54" applyNumberFormat="1" applyFont="1" applyFill="1" applyAlignment="1">
      <alignment horizontal="center" vertical="center" wrapText="1"/>
      <protection/>
    </xf>
    <xf numFmtId="2" fontId="6" fillId="0" borderId="0" xfId="54" applyNumberFormat="1" applyFont="1" applyFill="1" applyAlignment="1">
      <alignment horizontal="center" vertical="center" wrapText="1"/>
      <protection/>
    </xf>
    <xf numFmtId="3" fontId="0" fillId="0" borderId="0" xfId="54" applyNumberFormat="1">
      <alignment/>
      <protection/>
    </xf>
    <xf numFmtId="0" fontId="0" fillId="0" borderId="0" xfId="54" applyAlignment="1">
      <alignment vertical="center" wrapText="1"/>
      <protection/>
    </xf>
    <xf numFmtId="0" fontId="54" fillId="0" borderId="0" xfId="54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0" fillId="34" borderId="0" xfId="54" applyFill="1" applyAlignment="1">
      <alignment horizontal="center" vertical="center"/>
      <protection/>
    </xf>
    <xf numFmtId="15" fontId="4" fillId="34" borderId="0" xfId="54" applyNumberFormat="1" applyFont="1" applyFill="1" applyAlignment="1">
      <alignment horizontal="center" vertical="center"/>
      <protection/>
    </xf>
    <xf numFmtId="49" fontId="0" fillId="0" borderId="0" xfId="54" applyNumberFormat="1" applyFill="1" applyAlignment="1">
      <alignment horizontal="center" vertical="center"/>
      <protection/>
    </xf>
    <xf numFmtId="15" fontId="4" fillId="34" borderId="0" xfId="54" applyNumberFormat="1" applyFont="1" applyFill="1" applyAlignment="1">
      <alignment horizontal="left" vertical="center"/>
      <protection/>
    </xf>
    <xf numFmtId="2" fontId="0" fillId="0" borderId="0" xfId="54" applyNumberFormat="1" applyFill="1" applyAlignment="1">
      <alignment horizontal="center" vertical="center" wrapText="1"/>
      <protection/>
    </xf>
    <xf numFmtId="0" fontId="11" fillId="0" borderId="0" xfId="54" applyFont="1" applyFill="1" applyAlignment="1">
      <alignment horizontal="center" vertical="center" wrapText="1"/>
      <protection/>
    </xf>
    <xf numFmtId="0" fontId="55" fillId="0" borderId="0" xfId="54" applyFont="1" applyFill="1" applyAlignment="1">
      <alignment horizontal="center" vertical="center"/>
      <protection/>
    </xf>
    <xf numFmtId="43" fontId="55" fillId="0" borderId="0" xfId="50" applyFont="1" applyAlignment="1">
      <alignment vertical="center"/>
    </xf>
    <xf numFmtId="0" fontId="55" fillId="0" borderId="0" xfId="54" applyFont="1" applyAlignment="1">
      <alignment horizontal="center" vertical="center"/>
      <protection/>
    </xf>
    <xf numFmtId="2" fontId="55" fillId="0" borderId="0" xfId="54" applyNumberFormat="1" applyFont="1" applyFill="1" applyAlignment="1">
      <alignment horizontal="center" vertical="center" wrapText="1"/>
      <protection/>
    </xf>
    <xf numFmtId="3" fontId="55" fillId="0" borderId="0" xfId="54" applyNumberFormat="1" applyFont="1" applyFill="1" applyAlignment="1">
      <alignment horizontal="center" vertical="center"/>
      <protection/>
    </xf>
    <xf numFmtId="164" fontId="55" fillId="0" borderId="0" xfId="54" applyNumberFormat="1" applyFont="1" applyFill="1" applyAlignment="1">
      <alignment horizontal="center" vertical="center" wrapText="1"/>
      <protection/>
    </xf>
    <xf numFmtId="2" fontId="55" fillId="0" borderId="0" xfId="54" applyNumberFormat="1" applyFont="1" applyFill="1" applyAlignment="1">
      <alignment horizontal="center" vertical="center"/>
      <protection/>
    </xf>
    <xf numFmtId="43" fontId="55" fillId="0" borderId="0" xfId="50" applyFont="1" applyFill="1" applyAlignment="1">
      <alignment vertical="center"/>
    </xf>
    <xf numFmtId="0" fontId="55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14" fontId="0" fillId="0" borderId="10" xfId="54" applyNumberFormat="1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/>
      <protection/>
    </xf>
    <xf numFmtId="43" fontId="0" fillId="0" borderId="10" xfId="50" applyFont="1" applyBorder="1" applyAlignment="1">
      <alignment vertical="center"/>
    </xf>
    <xf numFmtId="2" fontId="0" fillId="0" borderId="10" xfId="54" applyNumberFormat="1" applyFont="1" applyFill="1" applyBorder="1" applyAlignment="1">
      <alignment horizontal="center" vertical="center" wrapText="1"/>
      <protection/>
    </xf>
    <xf numFmtId="164" fontId="0" fillId="0" borderId="10" xfId="54" applyNumberFormat="1" applyFont="1" applyFill="1" applyBorder="1" applyAlignment="1">
      <alignment horizontal="center" vertical="center" wrapText="1"/>
      <protection/>
    </xf>
    <xf numFmtId="2" fontId="0" fillId="0" borderId="10" xfId="54" applyNumberFormat="1" applyFill="1" applyBorder="1" applyAlignment="1">
      <alignment horizontal="center" vertical="center"/>
      <protection/>
    </xf>
    <xf numFmtId="43" fontId="0" fillId="0" borderId="10" xfId="50" applyFont="1" applyFill="1" applyBorder="1" applyAlignment="1">
      <alignment vertical="center"/>
    </xf>
    <xf numFmtId="0" fontId="0" fillId="0" borderId="10" xfId="54" applyFill="1" applyBorder="1" applyAlignment="1">
      <alignment horizontal="center" vertical="center"/>
      <protection/>
    </xf>
    <xf numFmtId="43" fontId="0" fillId="0" borderId="10" xfId="50" applyBorder="1" applyAlignment="1">
      <alignment vertical="center"/>
    </xf>
    <xf numFmtId="0" fontId="0" fillId="0" borderId="10" xfId="54" applyFon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/>
      <protection/>
    </xf>
    <xf numFmtId="0" fontId="0" fillId="0" borderId="12" xfId="54" applyBorder="1" applyAlignment="1">
      <alignment horizontal="center" vertical="center"/>
      <protection/>
    </xf>
    <xf numFmtId="43" fontId="0" fillId="0" borderId="12" xfId="50" applyFont="1" applyBorder="1" applyAlignment="1">
      <alignment vertical="center"/>
    </xf>
    <xf numFmtId="2" fontId="0" fillId="0" borderId="12" xfId="54" applyNumberFormat="1" applyFont="1" applyFill="1" applyBorder="1" applyAlignment="1">
      <alignment horizontal="center" vertical="center" wrapText="1"/>
      <protection/>
    </xf>
    <xf numFmtId="164" fontId="0" fillId="0" borderId="12" xfId="54" applyNumberFormat="1" applyFont="1" applyFill="1" applyBorder="1" applyAlignment="1">
      <alignment horizontal="center" vertical="center" wrapText="1"/>
      <protection/>
    </xf>
    <xf numFmtId="2" fontId="0" fillId="0" borderId="12" xfId="54" applyNumberFormat="1" applyFill="1" applyBorder="1" applyAlignment="1">
      <alignment horizontal="center" vertical="center"/>
      <protection/>
    </xf>
    <xf numFmtId="43" fontId="0" fillId="0" borderId="12" xfId="50" applyFont="1" applyFill="1" applyBorder="1" applyAlignment="1">
      <alignment vertical="center"/>
    </xf>
    <xf numFmtId="0" fontId="0" fillId="0" borderId="12" xfId="54" applyFill="1" applyBorder="1" applyAlignment="1">
      <alignment horizontal="center" vertical="center"/>
      <protection/>
    </xf>
    <xf numFmtId="43" fontId="0" fillId="0" borderId="12" xfId="50" applyBorder="1" applyAlignment="1">
      <alignment vertical="center"/>
    </xf>
    <xf numFmtId="0" fontId="0" fillId="0" borderId="12" xfId="54" applyFont="1" applyBorder="1" applyAlignment="1">
      <alignment horizontal="center" vertical="center"/>
      <protection/>
    </xf>
    <xf numFmtId="3" fontId="0" fillId="0" borderId="12" xfId="54" applyNumberFormat="1" applyBorder="1" applyAlignment="1">
      <alignment horizontal="center" vertical="center"/>
      <protection/>
    </xf>
    <xf numFmtId="49" fontId="0" fillId="0" borderId="0" xfId="50" applyNumberFormat="1" applyFont="1" applyFill="1" applyAlignment="1">
      <alignment horizontal="center" vertical="center"/>
    </xf>
    <xf numFmtId="2" fontId="0" fillId="0" borderId="0" xfId="54" applyNumberFormat="1" applyFont="1" applyFill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0" fillId="0" borderId="0" xfId="0" applyNumberFormat="1" applyAlignment="1" quotePrefix="1">
      <alignment horizontal="center"/>
    </xf>
    <xf numFmtId="0" fontId="0" fillId="0" borderId="10" xfId="54" applyNumberFormat="1" applyFill="1" applyBorder="1" applyAlignment="1">
      <alignment horizontal="center" vertical="center"/>
      <protection/>
    </xf>
    <xf numFmtId="0" fontId="0" fillId="0" borderId="12" xfId="54" applyNumberFormat="1" applyFill="1" applyBorder="1" applyAlignment="1">
      <alignment horizontal="center" vertical="center"/>
      <protection/>
    </xf>
    <xf numFmtId="0" fontId="0" fillId="0" borderId="0" xfId="54" applyNumberFormat="1" applyFill="1" applyAlignment="1">
      <alignment horizontal="center" vertical="center"/>
      <protection/>
    </xf>
    <xf numFmtId="0" fontId="0" fillId="0" borderId="13" xfId="54" applyFont="1" applyFill="1" applyBorder="1" applyAlignment="1">
      <alignment vertical="center" wrapText="1"/>
      <protection/>
    </xf>
    <xf numFmtId="0" fontId="0" fillId="0" borderId="13" xfId="54" applyFill="1" applyBorder="1" applyAlignment="1">
      <alignment vertical="center" wrapText="1"/>
      <protection/>
    </xf>
    <xf numFmtId="0" fontId="0" fillId="0" borderId="13" xfId="54" applyFill="1" applyBorder="1" applyAlignment="1">
      <alignment horizontal="center" vertical="center" wrapText="1"/>
      <protection/>
    </xf>
    <xf numFmtId="43" fontId="0" fillId="0" borderId="13" xfId="50" applyFont="1" applyBorder="1" applyAlignment="1">
      <alignment horizontal="center" vertical="center"/>
    </xf>
    <xf numFmtId="43" fontId="0" fillId="0" borderId="13" xfId="50" applyFont="1" applyBorder="1" applyAlignment="1">
      <alignment vertical="center"/>
    </xf>
    <xf numFmtId="0" fontId="0" fillId="0" borderId="13" xfId="54" applyBorder="1" applyAlignment="1">
      <alignment horizontal="center" vertical="center"/>
      <protection/>
    </xf>
    <xf numFmtId="2" fontId="0" fillId="0" borderId="13" xfId="54" applyNumberFormat="1" applyFont="1" applyFill="1" applyBorder="1" applyAlignment="1">
      <alignment horizontal="center" vertical="center" wrapText="1"/>
      <protection/>
    </xf>
    <xf numFmtId="43" fontId="0" fillId="0" borderId="13" xfId="5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0" borderId="13" xfId="54" applyFont="1" applyFill="1" applyBorder="1" applyAlignment="1">
      <alignment vertical="center" wrapText="1"/>
      <protection/>
    </xf>
    <xf numFmtId="2" fontId="0" fillId="0" borderId="13" xfId="54" applyNumberFormat="1" applyBorder="1" applyAlignment="1">
      <alignment horizontal="center" vertical="center"/>
      <protection/>
    </xf>
    <xf numFmtId="0" fontId="0" fillId="0" borderId="14" xfId="54" applyBorder="1" applyAlignment="1">
      <alignment horizontal="center" vertical="center" wrapText="1"/>
      <protection/>
    </xf>
    <xf numFmtId="0" fontId="0" fillId="0" borderId="15" xfId="54" applyBorder="1" applyAlignment="1">
      <alignment horizontal="center" vertical="center" wrapText="1"/>
      <protection/>
    </xf>
    <xf numFmtId="0" fontId="0" fillId="0" borderId="16" xfId="54" applyBorder="1" applyAlignment="1">
      <alignment horizontal="center" vertical="center" wrapText="1"/>
      <protection/>
    </xf>
    <xf numFmtId="15" fontId="0" fillId="0" borderId="17" xfId="54" applyNumberFormat="1" applyFill="1" applyBorder="1" applyAlignment="1">
      <alignment horizontal="center" vertical="center"/>
      <protection/>
    </xf>
    <xf numFmtId="0" fontId="0" fillId="0" borderId="18" xfId="54" applyBorder="1" applyAlignment="1">
      <alignment horizontal="center" vertical="center"/>
      <protection/>
    </xf>
    <xf numFmtId="15" fontId="0" fillId="0" borderId="19" xfId="54" applyNumberForma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vertical="center" wrapText="1"/>
      <protection/>
    </xf>
    <xf numFmtId="0" fontId="0" fillId="0" borderId="20" xfId="54" applyFill="1" applyBorder="1" applyAlignment="1">
      <alignment vertical="center" wrapText="1"/>
      <protection/>
    </xf>
    <xf numFmtId="0" fontId="0" fillId="0" borderId="20" xfId="54" applyFill="1" applyBorder="1" applyAlignment="1">
      <alignment horizontal="center" vertical="center" wrapText="1"/>
      <protection/>
    </xf>
    <xf numFmtId="43" fontId="0" fillId="0" borderId="20" xfId="50" applyFont="1" applyBorder="1" applyAlignment="1">
      <alignment horizontal="center" vertical="center"/>
    </xf>
    <xf numFmtId="43" fontId="0" fillId="0" borderId="20" xfId="50" applyFont="1" applyBorder="1" applyAlignment="1">
      <alignment vertical="center"/>
    </xf>
    <xf numFmtId="0" fontId="0" fillId="0" borderId="20" xfId="54" applyBorder="1" applyAlignment="1">
      <alignment horizontal="center" vertical="center"/>
      <protection/>
    </xf>
    <xf numFmtId="2" fontId="0" fillId="0" borderId="20" xfId="54" applyNumberFormat="1" applyFont="1" applyFill="1" applyBorder="1" applyAlignment="1">
      <alignment horizontal="center" vertical="center" wrapText="1"/>
      <protection/>
    </xf>
    <xf numFmtId="43" fontId="0" fillId="0" borderId="20" xfId="5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54" applyBorder="1" applyAlignment="1">
      <alignment horizontal="center" vertical="center"/>
      <protection/>
    </xf>
    <xf numFmtId="0" fontId="55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0" fillId="36" borderId="0" xfId="54" applyNumberFormat="1" applyFont="1" applyFill="1" applyAlignment="1">
      <alignment vertical="center" wrapText="1"/>
      <protection/>
    </xf>
    <xf numFmtId="0" fontId="0" fillId="36" borderId="0" xfId="54" applyFont="1" applyFill="1" applyAlignment="1">
      <alignment vertical="center" wrapText="1"/>
      <protection/>
    </xf>
    <xf numFmtId="0" fontId="0" fillId="36" borderId="0" xfId="54" applyFont="1" applyFill="1" applyAlignment="1">
      <alignment horizontal="center" vertical="center" wrapText="1"/>
      <protection/>
    </xf>
    <xf numFmtId="0" fontId="0" fillId="36" borderId="0" xfId="54" applyFont="1" applyFill="1" applyAlignment="1">
      <alignment horizontal="center" vertical="center"/>
      <protection/>
    </xf>
    <xf numFmtId="43" fontId="0" fillId="36" borderId="0" xfId="50" applyFont="1" applyFill="1" applyAlignment="1">
      <alignment vertical="center"/>
    </xf>
    <xf numFmtId="15" fontId="0" fillId="0" borderId="0" xfId="54" applyNumberFormat="1" applyFont="1" applyFill="1" applyAlignment="1">
      <alignment horizontal="left" vertical="center"/>
      <protection/>
    </xf>
    <xf numFmtId="0" fontId="0" fillId="0" borderId="0" xfId="0" applyNumberFormat="1" applyFont="1" applyAlignment="1" quotePrefix="1">
      <alignment horizontal="center"/>
    </xf>
    <xf numFmtId="3" fontId="0" fillId="0" borderId="0" xfId="54" applyNumberFormat="1" applyFont="1" applyFill="1" applyAlignment="1">
      <alignment horizontal="center" vertical="center"/>
      <protection/>
    </xf>
    <xf numFmtId="15" fontId="4" fillId="0" borderId="0" xfId="54" applyNumberFormat="1" applyFont="1" applyFill="1" applyAlignment="1">
      <alignment horizontal="center" vertical="center"/>
      <protection/>
    </xf>
    <xf numFmtId="44" fontId="0" fillId="0" borderId="0" xfId="51" applyFont="1" applyFill="1" applyAlignment="1">
      <alignment horizontal="center" vertical="center" wrapText="1"/>
    </xf>
    <xf numFmtId="44" fontId="0" fillId="0" borderId="0" xfId="51" applyFont="1" applyFill="1" applyAlignment="1">
      <alignment vertical="center" wrapText="1"/>
    </xf>
    <xf numFmtId="0" fontId="55" fillId="0" borderId="0" xfId="54" applyFont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 wrapText="1"/>
    </xf>
    <xf numFmtId="43" fontId="0" fillId="0" borderId="0" xfId="5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43" fontId="0" fillId="0" borderId="0" xfId="50" applyFont="1" applyFill="1" applyAlignment="1">
      <alignment horizontal="center" vertical="center"/>
    </xf>
    <xf numFmtId="43" fontId="55" fillId="0" borderId="0" xfId="50" applyFont="1" applyFill="1" applyAlignment="1">
      <alignment horizontal="center" vertical="center"/>
    </xf>
    <xf numFmtId="49" fontId="55" fillId="0" borderId="0" xfId="5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54" applyFont="1" applyFill="1" applyBorder="1" applyAlignment="1">
      <alignment horizontal="center" vertical="center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54" fillId="34" borderId="0" xfId="54" applyFont="1" applyFill="1" applyAlignment="1">
      <alignment horizontal="center" vertical="center" wrapText="1"/>
      <protection/>
    </xf>
    <xf numFmtId="1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center" wrapText="1"/>
      <protection/>
    </xf>
    <xf numFmtId="14" fontId="0" fillId="0" borderId="22" xfId="54" applyNumberFormat="1" applyFont="1" applyFill="1" applyBorder="1" applyAlignment="1">
      <alignment vertical="center" wrapText="1"/>
      <protection/>
    </xf>
    <xf numFmtId="14" fontId="0" fillId="36" borderId="12" xfId="54" applyNumberFormat="1" applyFont="1" applyFill="1" applyBorder="1" applyAlignment="1">
      <alignment vertical="center" wrapText="1"/>
      <protection/>
    </xf>
    <xf numFmtId="0" fontId="0" fillId="36" borderId="12" xfId="54" applyFont="1" applyFill="1" applyBorder="1" applyAlignment="1">
      <alignment vertical="center" wrapText="1"/>
      <protection/>
    </xf>
    <xf numFmtId="0" fontId="0" fillId="36" borderId="12" xfId="54" applyFill="1" applyBorder="1" applyAlignment="1">
      <alignment horizontal="center" vertical="center" wrapText="1"/>
      <protection/>
    </xf>
    <xf numFmtId="44" fontId="0" fillId="36" borderId="12" xfId="51" applyFont="1" applyFill="1" applyBorder="1" applyAlignment="1">
      <alignment horizontal="center" vertical="center" wrapText="1"/>
    </xf>
    <xf numFmtId="15" fontId="4" fillId="36" borderId="12" xfId="54" applyNumberFormat="1" applyFont="1" applyFill="1" applyBorder="1" applyAlignment="1">
      <alignment horizontal="center" vertical="center"/>
      <protection/>
    </xf>
    <xf numFmtId="15" fontId="4" fillId="36" borderId="0" xfId="54" applyNumberFormat="1" applyFont="1" applyFill="1" applyAlignment="1">
      <alignment horizontal="center" vertical="center"/>
      <protection/>
    </xf>
    <xf numFmtId="0" fontId="0" fillId="36" borderId="0" xfId="54" applyFill="1" applyAlignment="1">
      <alignment horizontal="center" vertical="center" wrapText="1"/>
      <protection/>
    </xf>
    <xf numFmtId="44" fontId="0" fillId="36" borderId="0" xfId="51" applyFont="1" applyFill="1" applyAlignment="1">
      <alignment horizontal="center" vertical="center" wrapText="1"/>
    </xf>
    <xf numFmtId="15" fontId="4" fillId="0" borderId="10" xfId="54" applyNumberFormat="1" applyFont="1" applyFill="1" applyBorder="1" applyAlignment="1">
      <alignment horizontal="center" vertical="center"/>
      <protection/>
    </xf>
    <xf numFmtId="0" fontId="55" fillId="36" borderId="0" xfId="54" applyFont="1" applyFill="1" applyAlignment="1">
      <alignment horizontal="center" vertical="center"/>
      <protection/>
    </xf>
    <xf numFmtId="15" fontId="56" fillId="36" borderId="0" xfId="54" applyNumberFormat="1" applyFont="1" applyFill="1" applyAlignment="1">
      <alignment horizontal="center" vertical="center"/>
      <protection/>
    </xf>
    <xf numFmtId="14" fontId="55" fillId="36" borderId="0" xfId="54" applyNumberFormat="1" applyFont="1" applyFill="1" applyAlignment="1">
      <alignment vertical="center" wrapText="1"/>
      <protection/>
    </xf>
    <xf numFmtId="0" fontId="55" fillId="36" borderId="0" xfId="54" applyFont="1" applyFill="1" applyAlignment="1">
      <alignment vertical="center" wrapText="1"/>
      <protection/>
    </xf>
    <xf numFmtId="0" fontId="55" fillId="36" borderId="0" xfId="54" applyFont="1" applyFill="1" applyAlignment="1">
      <alignment horizontal="center" vertical="center" wrapText="1"/>
      <protection/>
    </xf>
    <xf numFmtId="44" fontId="55" fillId="36" borderId="0" xfId="51" applyFont="1" applyFill="1" applyAlignment="1">
      <alignment horizontal="center" vertical="center" wrapText="1"/>
    </xf>
    <xf numFmtId="15" fontId="4" fillId="36" borderId="0" xfId="0" applyNumberFormat="1" applyFont="1" applyFill="1" applyAlignment="1">
      <alignment horizontal="center" vertical="center"/>
    </xf>
    <xf numFmtId="0" fontId="0" fillId="36" borderId="0" xfId="0" applyFont="1" applyFill="1" applyAlignment="1">
      <alignment vertical="center" wrapText="1"/>
    </xf>
    <xf numFmtId="0" fontId="0" fillId="36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4" fontId="4" fillId="0" borderId="0" xfId="54" applyNumberFormat="1" applyFont="1">
      <alignment/>
      <protection/>
    </xf>
    <xf numFmtId="15" fontId="4" fillId="0" borderId="0" xfId="54" applyNumberFormat="1" applyFont="1" applyFill="1" applyBorder="1" applyAlignment="1">
      <alignment horizontal="center" vertical="center"/>
      <protection/>
    </xf>
    <xf numFmtId="14" fontId="0" fillId="0" borderId="0" xfId="54" applyNumberFormat="1" applyFont="1" applyFill="1" applyBorder="1" applyAlignment="1">
      <alignment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44" fontId="0" fillId="0" borderId="0" xfId="51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0" fontId="55" fillId="0" borderId="0" xfId="54" applyFont="1" applyFill="1" applyBorder="1" applyAlignment="1">
      <alignment horizontal="center" vertical="center"/>
      <protection/>
    </xf>
    <xf numFmtId="0" fontId="55" fillId="0" borderId="0" xfId="54" applyFont="1" applyFill="1" applyBorder="1" applyAlignment="1">
      <alignment horizontal="center" vertical="center" wrapText="1"/>
      <protection/>
    </xf>
    <xf numFmtId="15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54" applyFont="1" applyFill="1" applyBorder="1" applyAlignment="1">
      <alignment horizontal="center" vertical="center"/>
      <protection/>
    </xf>
    <xf numFmtId="0" fontId="0" fillId="0" borderId="23" xfId="54" applyBorder="1" applyAlignment="1">
      <alignment horizontal="center" vertical="center" wrapText="1"/>
      <protection/>
    </xf>
    <xf numFmtId="0" fontId="0" fillId="36" borderId="24" xfId="54" applyFont="1" applyFill="1" applyBorder="1" applyAlignment="1">
      <alignment horizontal="center" vertical="center"/>
      <protection/>
    </xf>
    <xf numFmtId="15" fontId="4" fillId="36" borderId="24" xfId="54" applyNumberFormat="1" applyFont="1" applyFill="1" applyBorder="1" applyAlignment="1">
      <alignment horizontal="center" vertical="center"/>
      <protection/>
    </xf>
    <xf numFmtId="14" fontId="0" fillId="36" borderId="24" xfId="54" applyNumberFormat="1" applyFont="1" applyFill="1" applyBorder="1" applyAlignment="1">
      <alignment vertical="center" wrapText="1"/>
      <protection/>
    </xf>
    <xf numFmtId="0" fontId="0" fillId="36" borderId="24" xfId="54" applyFont="1" applyFill="1" applyBorder="1" applyAlignment="1">
      <alignment vertical="center" wrapText="1"/>
      <protection/>
    </xf>
    <xf numFmtId="0" fontId="0" fillId="36" borderId="24" xfId="54" applyFill="1" applyBorder="1" applyAlignment="1">
      <alignment horizontal="center" vertical="center" wrapText="1"/>
      <protection/>
    </xf>
    <xf numFmtId="44" fontId="0" fillId="36" borderId="24" xfId="51" applyFont="1" applyFill="1" applyBorder="1" applyAlignment="1">
      <alignment horizontal="center" vertical="center" wrapText="1"/>
    </xf>
    <xf numFmtId="0" fontId="0" fillId="36" borderId="24" xfId="54" applyFill="1" applyBorder="1" applyAlignment="1">
      <alignment horizontal="center" vertical="center"/>
      <protection/>
    </xf>
    <xf numFmtId="43" fontId="0" fillId="36" borderId="24" xfId="50" applyFont="1" applyFill="1" applyBorder="1" applyAlignment="1">
      <alignment vertical="center" wrapText="1"/>
    </xf>
    <xf numFmtId="2" fontId="0" fillId="36" borderId="24" xfId="54" applyNumberFormat="1" applyFont="1" applyFill="1" applyBorder="1" applyAlignment="1">
      <alignment horizontal="center" vertical="center" wrapText="1"/>
      <protection/>
    </xf>
    <xf numFmtId="164" fontId="0" fillId="36" borderId="24" xfId="54" applyNumberFormat="1" applyFont="1" applyFill="1" applyBorder="1" applyAlignment="1">
      <alignment horizontal="center" vertical="center" wrapText="1"/>
      <protection/>
    </xf>
    <xf numFmtId="2" fontId="0" fillId="36" borderId="24" xfId="54" applyNumberFormat="1" applyFill="1" applyBorder="1" applyAlignment="1">
      <alignment horizontal="center" vertical="center"/>
      <protection/>
    </xf>
    <xf numFmtId="43" fontId="0" fillId="36" borderId="24" xfId="50" applyFont="1" applyFill="1" applyBorder="1" applyAlignment="1">
      <alignment vertical="center"/>
    </xf>
    <xf numFmtId="43" fontId="0" fillId="36" borderId="24" xfId="50" applyFill="1" applyBorder="1" applyAlignment="1">
      <alignment vertical="center"/>
    </xf>
    <xf numFmtId="0" fontId="0" fillId="36" borderId="24" xfId="0" applyNumberFormat="1" applyFill="1" applyBorder="1" applyAlignment="1" quotePrefix="1">
      <alignment horizontal="center"/>
    </xf>
    <xf numFmtId="3" fontId="0" fillId="36" borderId="24" xfId="54" applyNumberFormat="1" applyFill="1" applyBorder="1" applyAlignment="1">
      <alignment horizontal="center" vertical="center"/>
      <protection/>
    </xf>
    <xf numFmtId="0" fontId="55" fillId="0" borderId="24" xfId="54" applyFont="1" applyFill="1" applyBorder="1" applyAlignment="1">
      <alignment horizontal="center" vertical="center"/>
      <protection/>
    </xf>
    <xf numFmtId="43" fontId="55" fillId="0" borderId="24" xfId="50" applyFont="1" applyFill="1" applyBorder="1" applyAlignment="1">
      <alignment vertical="center"/>
    </xf>
    <xf numFmtId="2" fontId="55" fillId="0" borderId="24" xfId="54" applyNumberFormat="1" applyFont="1" applyFill="1" applyBorder="1" applyAlignment="1">
      <alignment horizontal="center" vertical="center" wrapText="1"/>
      <protection/>
    </xf>
    <xf numFmtId="164" fontId="55" fillId="0" borderId="24" xfId="54" applyNumberFormat="1" applyFont="1" applyFill="1" applyBorder="1" applyAlignment="1">
      <alignment horizontal="center" vertical="center" wrapText="1"/>
      <protection/>
    </xf>
    <xf numFmtId="2" fontId="55" fillId="0" borderId="24" xfId="54" applyNumberFormat="1" applyFont="1" applyFill="1" applyBorder="1" applyAlignment="1">
      <alignment horizontal="center" vertical="center"/>
      <protection/>
    </xf>
    <xf numFmtId="0" fontId="55" fillId="0" borderId="24" xfId="54" applyFont="1" applyFill="1" applyBorder="1" applyAlignment="1">
      <alignment horizontal="center" vertical="center" wrapText="1"/>
      <protection/>
    </xf>
    <xf numFmtId="0" fontId="0" fillId="0" borderId="24" xfId="0" applyNumberFormat="1" applyFill="1" applyBorder="1" applyAlignment="1" quotePrefix="1">
      <alignment horizontal="center"/>
    </xf>
    <xf numFmtId="3" fontId="0" fillId="0" borderId="24" xfId="54" applyNumberFormat="1" applyFill="1" applyBorder="1" applyAlignment="1">
      <alignment horizontal="center" vertical="center"/>
      <protection/>
    </xf>
    <xf numFmtId="0" fontId="0" fillId="0" borderId="24" xfId="54" applyFont="1" applyFill="1" applyBorder="1" applyAlignment="1">
      <alignment horizontal="center" vertical="center"/>
      <protection/>
    </xf>
    <xf numFmtId="15" fontId="4" fillId="0" borderId="24" xfId="54" applyNumberFormat="1" applyFont="1" applyFill="1" applyBorder="1" applyAlignment="1">
      <alignment horizontal="center" vertical="center"/>
      <protection/>
    </xf>
    <xf numFmtId="14" fontId="0" fillId="0" borderId="24" xfId="54" applyNumberFormat="1" applyFont="1" applyFill="1" applyBorder="1" applyAlignment="1">
      <alignment vertical="center" wrapText="1"/>
      <protection/>
    </xf>
    <xf numFmtId="0" fontId="0" fillId="0" borderId="24" xfId="54" applyFont="1" applyFill="1" applyBorder="1" applyAlignment="1">
      <alignment vertical="center" wrapText="1"/>
      <protection/>
    </xf>
    <xf numFmtId="44" fontId="0" fillId="0" borderId="24" xfId="51" applyFont="1" applyFill="1" applyBorder="1" applyAlignment="1">
      <alignment horizontal="center" vertical="center" wrapText="1"/>
    </xf>
    <xf numFmtId="0" fontId="0" fillId="0" borderId="24" xfId="54" applyFill="1" applyBorder="1" applyAlignment="1">
      <alignment horizontal="center" vertical="center" wrapText="1"/>
      <protection/>
    </xf>
    <xf numFmtId="0" fontId="0" fillId="0" borderId="24" xfId="54" applyFill="1" applyBorder="1" applyAlignment="1">
      <alignment horizontal="center" vertical="center"/>
      <protection/>
    </xf>
    <xf numFmtId="43" fontId="0" fillId="0" borderId="24" xfId="50" applyFont="1" applyFill="1" applyBorder="1" applyAlignment="1">
      <alignment vertical="center"/>
    </xf>
    <xf numFmtId="2" fontId="0" fillId="0" borderId="24" xfId="54" applyNumberFormat="1" applyFont="1" applyFill="1" applyBorder="1" applyAlignment="1">
      <alignment horizontal="center" vertical="center" wrapText="1"/>
      <protection/>
    </xf>
    <xf numFmtId="164" fontId="0" fillId="0" borderId="24" xfId="54" applyNumberFormat="1" applyFont="1" applyFill="1" applyBorder="1" applyAlignment="1">
      <alignment horizontal="center" vertical="center" wrapText="1"/>
      <protection/>
    </xf>
    <xf numFmtId="2" fontId="0" fillId="0" borderId="24" xfId="54" applyNumberFormat="1" applyFill="1" applyBorder="1" applyAlignment="1">
      <alignment horizontal="center" vertical="center"/>
      <protection/>
    </xf>
    <xf numFmtId="0" fontId="0" fillId="0" borderId="24" xfId="54" applyNumberFormat="1" applyFill="1" applyBorder="1" applyAlignment="1">
      <alignment horizontal="center" vertical="center"/>
      <protection/>
    </xf>
    <xf numFmtId="0" fontId="0" fillId="0" borderId="24" xfId="54" applyFont="1" applyFill="1" applyBorder="1" applyAlignment="1">
      <alignment horizontal="center" vertical="center" wrapText="1"/>
      <protection/>
    </xf>
    <xf numFmtId="2" fontId="0" fillId="0" borderId="24" xfId="54" applyNumberFormat="1" applyFont="1" applyFill="1" applyBorder="1" applyAlignment="1">
      <alignment horizontal="center" vertical="center"/>
      <protection/>
    </xf>
    <xf numFmtId="2" fontId="55" fillId="36" borderId="24" xfId="54" applyNumberFormat="1" applyFont="1" applyFill="1" applyBorder="1" applyAlignment="1">
      <alignment horizontal="center" vertical="center" wrapText="1"/>
      <protection/>
    </xf>
    <xf numFmtId="0" fontId="0" fillId="36" borderId="24" xfId="54" applyFont="1" applyFill="1" applyBorder="1" applyAlignment="1">
      <alignment horizontal="center" vertical="center" wrapText="1"/>
      <protection/>
    </xf>
    <xf numFmtId="43" fontId="55" fillId="36" borderId="24" xfId="50" applyFont="1" applyFill="1" applyBorder="1" applyAlignment="1">
      <alignment vertical="center"/>
    </xf>
    <xf numFmtId="164" fontId="55" fillId="36" borderId="24" xfId="54" applyNumberFormat="1" applyFont="1" applyFill="1" applyBorder="1" applyAlignment="1">
      <alignment horizontal="center" vertical="center" wrapText="1"/>
      <protection/>
    </xf>
    <xf numFmtId="44" fontId="4" fillId="0" borderId="0" xfId="54" applyNumberFormat="1" applyFont="1" applyFill="1">
      <alignment/>
      <protection/>
    </xf>
    <xf numFmtId="0" fontId="0" fillId="0" borderId="0" xfId="54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 wrapText="1"/>
      <protection/>
    </xf>
    <xf numFmtId="43" fontId="55" fillId="0" borderId="0" xfId="50" applyFont="1" applyFill="1" applyBorder="1" applyAlignment="1">
      <alignment vertical="center"/>
    </xf>
    <xf numFmtId="2" fontId="0" fillId="0" borderId="0" xfId="54" applyNumberFormat="1" applyFont="1" applyFill="1" applyBorder="1" applyAlignment="1">
      <alignment horizontal="center" vertical="center" wrapText="1"/>
      <protection/>
    </xf>
    <xf numFmtId="2" fontId="55" fillId="0" borderId="0" xfId="54" applyNumberFormat="1" applyFont="1" applyFill="1" applyBorder="1" applyAlignment="1">
      <alignment horizontal="center" vertical="center" wrapText="1"/>
      <protection/>
    </xf>
    <xf numFmtId="164" fontId="55" fillId="0" borderId="0" xfId="54" applyNumberFormat="1" applyFont="1" applyFill="1" applyBorder="1" applyAlignment="1">
      <alignment horizontal="center" vertical="center" wrapText="1"/>
      <protection/>
    </xf>
    <xf numFmtId="2" fontId="0" fillId="0" borderId="0" xfId="54" applyNumberFormat="1" applyFont="1" applyFill="1" applyBorder="1" applyAlignment="1">
      <alignment horizontal="center" vertical="center"/>
      <protection/>
    </xf>
    <xf numFmtId="43" fontId="0" fillId="0" borderId="0" xfId="50" applyFont="1" applyFill="1" applyBorder="1" applyAlignment="1">
      <alignment vertical="center"/>
    </xf>
    <xf numFmtId="0" fontId="0" fillId="0" borderId="0" xfId="0" applyNumberFormat="1" applyFill="1" applyBorder="1" applyAlignment="1" quotePrefix="1">
      <alignment horizontal="center"/>
    </xf>
    <xf numFmtId="3" fontId="0" fillId="0" borderId="0" xfId="54" applyNumberFormat="1" applyFill="1" applyBorder="1" applyAlignment="1">
      <alignment horizontal="center" vertical="center"/>
      <protection/>
    </xf>
    <xf numFmtId="2" fontId="0" fillId="36" borderId="24" xfId="54" applyNumberFormat="1" applyFont="1" applyFill="1" applyBorder="1" applyAlignment="1">
      <alignment horizontal="center" vertical="center"/>
      <protection/>
    </xf>
    <xf numFmtId="43" fontId="0" fillId="0" borderId="24" xfId="50" applyFont="1" applyFill="1" applyBorder="1" applyAlignment="1">
      <alignment horizontal="center" vertical="center"/>
    </xf>
    <xf numFmtId="43" fontId="0" fillId="36" borderId="24" xfId="50" applyFont="1" applyFill="1" applyBorder="1" applyAlignment="1">
      <alignment horizontal="center" vertical="center"/>
    </xf>
    <xf numFmtId="49" fontId="0" fillId="36" borderId="24" xfId="50" applyNumberFormat="1" applyFont="1" applyFill="1" applyBorder="1" applyAlignment="1">
      <alignment horizontal="center" vertical="center"/>
    </xf>
    <xf numFmtId="14" fontId="0" fillId="0" borderId="24" xfId="54" applyNumberFormat="1" applyFont="1" applyFill="1" applyBorder="1" applyAlignment="1">
      <alignment horizontal="center" vertical="center"/>
      <protection/>
    </xf>
    <xf numFmtId="43" fontId="0" fillId="0" borderId="24" xfId="5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55" fillId="36" borderId="24" xfId="54" applyFont="1" applyFill="1" applyBorder="1" applyAlignment="1">
      <alignment horizontal="center" vertical="center"/>
      <protection/>
    </xf>
    <xf numFmtId="2" fontId="55" fillId="36" borderId="24" xfId="54" applyNumberFormat="1" applyFont="1" applyFill="1" applyBorder="1" applyAlignment="1">
      <alignment horizontal="center" vertical="center"/>
      <protection/>
    </xf>
    <xf numFmtId="43" fontId="55" fillId="0" borderId="24" xfId="50" applyFont="1" applyFill="1" applyBorder="1" applyAlignment="1">
      <alignment horizontal="center" vertical="center"/>
    </xf>
    <xf numFmtId="43" fontId="55" fillId="36" borderId="24" xfId="50" applyFont="1" applyFill="1" applyBorder="1" applyAlignment="1">
      <alignment horizontal="center" vertical="center"/>
    </xf>
    <xf numFmtId="0" fontId="55" fillId="36" borderId="24" xfId="54" applyFont="1" applyFill="1" applyBorder="1" applyAlignment="1">
      <alignment horizontal="center" vertical="center" wrapText="1"/>
      <protection/>
    </xf>
    <xf numFmtId="44" fontId="4" fillId="0" borderId="0" xfId="51" applyFont="1" applyFill="1" applyBorder="1" applyAlignment="1">
      <alignment horizontal="center" vertical="center" wrapText="1"/>
    </xf>
    <xf numFmtId="49" fontId="0" fillId="0" borderId="24" xfId="5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quotePrefix="1">
      <alignment horizontal="center"/>
    </xf>
    <xf numFmtId="3" fontId="0" fillId="0" borderId="24" xfId="54" applyNumberFormat="1" applyFont="1" applyFill="1" applyBorder="1" applyAlignment="1">
      <alignment horizontal="center" vertical="center"/>
      <protection/>
    </xf>
    <xf numFmtId="14" fontId="0" fillId="36" borderId="0" xfId="54" applyNumberFormat="1" applyFont="1" applyFill="1" applyBorder="1" applyAlignment="1">
      <alignment vertical="center" wrapText="1"/>
      <protection/>
    </xf>
    <xf numFmtId="43" fontId="0" fillId="0" borderId="24" xfId="50" applyFill="1" applyBorder="1" applyAlignment="1">
      <alignment vertical="center"/>
    </xf>
    <xf numFmtId="164" fontId="0" fillId="0" borderId="0" xfId="54" applyNumberFormat="1" applyFont="1" applyFill="1" applyBorder="1" applyAlignment="1">
      <alignment horizontal="center" vertical="center" wrapText="1"/>
      <protection/>
    </xf>
    <xf numFmtId="0" fontId="0" fillId="36" borderId="0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4" fillId="0" borderId="24" xfId="54" applyFont="1" applyFill="1" applyBorder="1" applyAlignment="1">
      <alignment horizontal="center" vertical="center"/>
      <protection/>
    </xf>
    <xf numFmtId="3" fontId="0" fillId="0" borderId="0" xfId="54" applyNumberFormat="1" applyFont="1" applyFill="1">
      <alignment/>
      <protection/>
    </xf>
    <xf numFmtId="0" fontId="0" fillId="0" borderId="0" xfId="54" applyFont="1" applyFill="1">
      <alignment/>
      <protection/>
    </xf>
    <xf numFmtId="0" fontId="0" fillId="36" borderId="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vertical="center" wrapText="1"/>
    </xf>
    <xf numFmtId="0" fontId="0" fillId="0" borderId="0" xfId="54" applyFill="1" applyAlignment="1">
      <alignment horizontal="center"/>
      <protection/>
    </xf>
    <xf numFmtId="0" fontId="0" fillId="0" borderId="0" xfId="0" applyFont="1" applyAlignment="1">
      <alignment/>
    </xf>
    <xf numFmtId="0" fontId="4" fillId="0" borderId="0" xfId="54" applyFont="1" applyFill="1">
      <alignment/>
      <protection/>
    </xf>
    <xf numFmtId="0" fontId="0" fillId="36" borderId="24" xfId="54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0" fontId="55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36" borderId="0" xfId="54" applyFont="1" applyFill="1" applyAlignment="1">
      <alignment horizontal="center" vertical="center"/>
      <protection/>
    </xf>
    <xf numFmtId="15" fontId="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3">
      <pane xSplit="4" ySplit="1" topLeftCell="E4" activePane="bottomRight" state="frozen"/>
      <selection pane="topLeft" activeCell="A3" sqref="A3"/>
      <selection pane="topRight" activeCell="E3" sqref="E3"/>
      <selection pane="bottomLeft" activeCell="A4" sqref="A4"/>
      <selection pane="bottomRight" activeCell="E6" sqref="E6"/>
    </sheetView>
  </sheetViews>
  <sheetFormatPr defaultColWidth="11.421875" defaultRowHeight="12.75"/>
  <cols>
    <col min="1" max="1" width="11.140625" style="8" bestFit="1" customWidth="1"/>
    <col min="2" max="2" width="14.28125" style="8" customWidth="1"/>
    <col min="3" max="3" width="11.421875" style="8" customWidth="1"/>
    <col min="4" max="4" width="10.7109375" style="8" customWidth="1"/>
    <col min="5" max="5" width="11.421875" style="8" customWidth="1"/>
    <col min="6" max="7" width="9.7109375" style="8" customWidth="1"/>
    <col min="8" max="9" width="10.00390625" style="8" customWidth="1"/>
    <col min="10" max="10" width="12.28125" style="8" bestFit="1" customWidth="1"/>
    <col min="11" max="15" width="8.7109375" style="8" customWidth="1"/>
    <col min="16" max="18" width="11.421875" style="8" customWidth="1"/>
    <col min="19" max="19" width="8.7109375" style="8" customWidth="1"/>
    <col min="20" max="16384" width="11.421875" style="8" customWidth="1"/>
  </cols>
  <sheetData>
    <row r="1" spans="1:19" ht="15.75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6.5" thickBot="1">
      <c r="A2" s="9" t="s">
        <v>239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7" customHeight="1" thickBot="1" thickTop="1">
      <c r="A3" s="10" t="s">
        <v>0</v>
      </c>
      <c r="B3" s="10" t="s">
        <v>1</v>
      </c>
      <c r="C3" s="10" t="s">
        <v>2</v>
      </c>
      <c r="D3" s="10" t="s">
        <v>3</v>
      </c>
      <c r="E3" s="10" t="s">
        <v>27</v>
      </c>
      <c r="F3" s="10" t="s">
        <v>45</v>
      </c>
      <c r="G3" s="10" t="s">
        <v>110</v>
      </c>
      <c r="H3" s="10" t="s">
        <v>57</v>
      </c>
      <c r="I3" s="10" t="s">
        <v>4</v>
      </c>
      <c r="J3" s="10" t="s">
        <v>5</v>
      </c>
      <c r="K3" s="10" t="s">
        <v>10</v>
      </c>
      <c r="L3" s="10" t="s">
        <v>28</v>
      </c>
      <c r="M3" s="10" t="s">
        <v>29</v>
      </c>
      <c r="N3" s="10" t="s">
        <v>66</v>
      </c>
      <c r="O3" s="10" t="s">
        <v>6</v>
      </c>
      <c r="P3" s="10" t="s">
        <v>30</v>
      </c>
      <c r="Q3" s="10" t="s">
        <v>50</v>
      </c>
      <c r="R3" s="10" t="s">
        <v>7</v>
      </c>
      <c r="S3" s="10" t="s">
        <v>31</v>
      </c>
    </row>
    <row r="4" spans="1:19" ht="25.5" customHeight="1" thickTop="1">
      <c r="A4" s="20">
        <v>41309</v>
      </c>
      <c r="B4" s="21" t="s">
        <v>114</v>
      </c>
      <c r="C4" s="21" t="s">
        <v>143</v>
      </c>
      <c r="D4" s="24" t="s">
        <v>144</v>
      </c>
      <c r="E4" s="12" t="s">
        <v>23</v>
      </c>
      <c r="F4" s="13">
        <v>173.75</v>
      </c>
      <c r="G4" s="14" t="s">
        <v>70</v>
      </c>
      <c r="H4" s="15">
        <v>11.8</v>
      </c>
      <c r="I4" s="15">
        <f>+F4-H4</f>
        <v>161.95</v>
      </c>
      <c r="J4" s="12" t="s">
        <v>9</v>
      </c>
      <c r="K4" s="26">
        <v>25</v>
      </c>
      <c r="L4" s="27">
        <v>2.4</v>
      </c>
      <c r="M4" s="27">
        <v>50</v>
      </c>
      <c r="N4" s="25" t="s">
        <v>68</v>
      </c>
      <c r="O4" s="13">
        <v>66.85</v>
      </c>
      <c r="P4" s="12" t="s">
        <v>25</v>
      </c>
      <c r="Q4" s="12" t="s">
        <v>52</v>
      </c>
      <c r="R4" s="12" t="s">
        <v>49</v>
      </c>
      <c r="S4" s="23" t="s">
        <v>139</v>
      </c>
    </row>
    <row r="5" spans="1:19" ht="25.5" customHeight="1">
      <c r="A5" s="20">
        <v>41324</v>
      </c>
      <c r="B5" s="18" t="s">
        <v>145</v>
      </c>
      <c r="C5" s="18" t="s">
        <v>146</v>
      </c>
      <c r="D5" s="17" t="s">
        <v>102</v>
      </c>
      <c r="E5" s="29" t="s">
        <v>20</v>
      </c>
      <c r="F5" s="29">
        <v>48.2</v>
      </c>
      <c r="G5" s="29" t="s">
        <v>70</v>
      </c>
      <c r="H5" s="29">
        <v>35.25</v>
      </c>
      <c r="I5" s="15">
        <f>+F5-H5</f>
        <v>12.950000000000003</v>
      </c>
      <c r="J5" s="29" t="s">
        <v>15</v>
      </c>
      <c r="K5" s="29">
        <v>20</v>
      </c>
      <c r="L5" s="28">
        <v>41.6</v>
      </c>
      <c r="M5" s="28">
        <v>41.85</v>
      </c>
      <c r="N5" s="5" t="s">
        <v>128</v>
      </c>
      <c r="O5" s="29">
        <v>44.22</v>
      </c>
      <c r="P5" s="29" t="s">
        <v>24</v>
      </c>
      <c r="Q5" s="4" t="s">
        <v>52</v>
      </c>
      <c r="R5" s="12" t="s">
        <v>171</v>
      </c>
      <c r="S5" s="12" t="s">
        <v>139</v>
      </c>
    </row>
    <row r="6" spans="1:19" ht="25.5" customHeight="1">
      <c r="A6" s="20">
        <v>41331</v>
      </c>
      <c r="B6" s="18" t="s">
        <v>95</v>
      </c>
      <c r="C6" s="18" t="s">
        <v>8</v>
      </c>
      <c r="D6" s="17" t="s">
        <v>97</v>
      </c>
      <c r="E6" s="12" t="s">
        <v>20</v>
      </c>
      <c r="F6" s="15">
        <v>70.6</v>
      </c>
      <c r="G6" s="19" t="s">
        <v>70</v>
      </c>
      <c r="H6" s="15">
        <v>6</v>
      </c>
      <c r="I6" s="15">
        <f>+F6-H6</f>
        <v>64.6</v>
      </c>
      <c r="J6" s="25" t="s">
        <v>147</v>
      </c>
      <c r="K6" s="26">
        <v>6</v>
      </c>
      <c r="L6" s="28">
        <v>58</v>
      </c>
      <c r="M6" s="27">
        <v>62</v>
      </c>
      <c r="N6" s="30" t="s">
        <v>67</v>
      </c>
      <c r="O6" s="13">
        <v>70.3</v>
      </c>
      <c r="P6" s="12" t="s">
        <v>24</v>
      </c>
      <c r="Q6" s="31" t="s">
        <v>52</v>
      </c>
      <c r="R6" s="25" t="s">
        <v>61</v>
      </c>
      <c r="S6" s="12" t="s">
        <v>138</v>
      </c>
    </row>
    <row r="7" spans="1:19" ht="25.5" customHeight="1">
      <c r="A7" s="20">
        <v>41333</v>
      </c>
      <c r="B7" s="18" t="s">
        <v>148</v>
      </c>
      <c r="C7" s="18" t="s">
        <v>8</v>
      </c>
      <c r="D7" s="17" t="s">
        <v>149</v>
      </c>
      <c r="E7" s="12" t="s">
        <v>20</v>
      </c>
      <c r="F7" s="15">
        <v>231</v>
      </c>
      <c r="G7" s="19" t="s">
        <v>70</v>
      </c>
      <c r="H7" s="15">
        <v>17.19</v>
      </c>
      <c r="I7" s="15">
        <f>+F7-H7</f>
        <v>213.81</v>
      </c>
      <c r="J7" s="25" t="s">
        <v>15</v>
      </c>
      <c r="K7" s="25">
        <v>12</v>
      </c>
      <c r="L7" s="28">
        <v>124</v>
      </c>
      <c r="M7" s="25">
        <v>124</v>
      </c>
      <c r="N7" s="25" t="s">
        <v>67</v>
      </c>
      <c r="O7" s="13">
        <v>136.5</v>
      </c>
      <c r="P7" s="12" t="s">
        <v>24</v>
      </c>
      <c r="Q7" s="12" t="s">
        <v>52</v>
      </c>
      <c r="R7" s="25" t="s">
        <v>11</v>
      </c>
      <c r="S7" s="12" t="s">
        <v>139</v>
      </c>
    </row>
    <row r="8" spans="1:19" ht="25.5" customHeight="1">
      <c r="A8" s="20">
        <v>41342</v>
      </c>
      <c r="B8" s="21" t="s">
        <v>95</v>
      </c>
      <c r="C8" s="21" t="s">
        <v>8</v>
      </c>
      <c r="D8" s="24" t="s">
        <v>93</v>
      </c>
      <c r="E8" s="23" t="s">
        <v>35</v>
      </c>
      <c r="F8" s="15">
        <v>252</v>
      </c>
      <c r="G8" s="14" t="s">
        <v>70</v>
      </c>
      <c r="H8" s="15">
        <v>30</v>
      </c>
      <c r="I8" s="15">
        <f>+F8-H8</f>
        <v>222</v>
      </c>
      <c r="J8" s="32" t="s">
        <v>9</v>
      </c>
      <c r="K8" s="25">
        <v>10</v>
      </c>
      <c r="L8" s="28">
        <v>100</v>
      </c>
      <c r="M8" s="25">
        <v>150</v>
      </c>
      <c r="N8" s="32" t="s">
        <v>67</v>
      </c>
      <c r="O8" s="13">
        <v>184</v>
      </c>
      <c r="P8" s="23" t="s">
        <v>24</v>
      </c>
      <c r="Q8" s="23" t="s">
        <v>52</v>
      </c>
      <c r="R8" s="25"/>
      <c r="S8" s="23" t="s">
        <v>138</v>
      </c>
    </row>
    <row r="9" spans="1:19" ht="25.5" customHeight="1">
      <c r="A9" s="20">
        <v>41344</v>
      </c>
      <c r="B9" s="33" t="s">
        <v>131</v>
      </c>
      <c r="C9" s="21" t="s">
        <v>150</v>
      </c>
      <c r="D9" s="24" t="s">
        <v>102</v>
      </c>
      <c r="E9" s="12"/>
      <c r="F9" s="34" t="s">
        <v>151</v>
      </c>
      <c r="G9" s="22"/>
      <c r="H9" s="22"/>
      <c r="I9" s="22"/>
      <c r="J9" s="25"/>
      <c r="K9" s="26"/>
      <c r="L9" s="28"/>
      <c r="M9" s="25"/>
      <c r="N9" s="25"/>
      <c r="O9" s="13"/>
      <c r="P9" s="12"/>
      <c r="Q9" s="12"/>
      <c r="R9" s="25"/>
      <c r="S9" s="23" t="s">
        <v>138</v>
      </c>
    </row>
    <row r="10" spans="1:19" ht="25.5" customHeight="1">
      <c r="A10" s="20">
        <v>41356</v>
      </c>
      <c r="B10" s="33" t="s">
        <v>131</v>
      </c>
      <c r="C10" s="21" t="s">
        <v>150</v>
      </c>
      <c r="D10" s="24" t="s">
        <v>102</v>
      </c>
      <c r="E10" s="12"/>
      <c r="F10" s="34" t="s">
        <v>151</v>
      </c>
      <c r="G10" s="22"/>
      <c r="H10" s="22"/>
      <c r="I10" s="22"/>
      <c r="J10" s="25"/>
      <c r="K10" s="26"/>
      <c r="L10" s="28"/>
      <c r="M10" s="25"/>
      <c r="N10" s="25"/>
      <c r="O10" s="13"/>
      <c r="P10" s="12"/>
      <c r="Q10" s="12"/>
      <c r="R10" s="25"/>
      <c r="S10" s="23" t="s">
        <v>138</v>
      </c>
    </row>
    <row r="11" spans="1:19" ht="25.5" customHeight="1">
      <c r="A11" s="20">
        <v>41370</v>
      </c>
      <c r="B11" s="35" t="s">
        <v>95</v>
      </c>
      <c r="C11" s="18" t="s">
        <v>8</v>
      </c>
      <c r="D11" s="17" t="s">
        <v>96</v>
      </c>
      <c r="E11" s="12" t="s">
        <v>23</v>
      </c>
      <c r="F11" s="15">
        <v>300</v>
      </c>
      <c r="G11" s="22" t="s">
        <v>70</v>
      </c>
      <c r="H11" s="22">
        <v>49.37</v>
      </c>
      <c r="I11" s="15">
        <f aca="true" t="shared" si="0" ref="I11:I20">+F11-H11</f>
        <v>250.63</v>
      </c>
      <c r="J11" s="25" t="s">
        <v>15</v>
      </c>
      <c r="K11" s="26">
        <v>5</v>
      </c>
      <c r="L11" s="28">
        <v>72</v>
      </c>
      <c r="M11" s="25">
        <v>183</v>
      </c>
      <c r="N11" s="25" t="s">
        <v>67</v>
      </c>
      <c r="O11" s="13">
        <v>208</v>
      </c>
      <c r="P11" s="12" t="s">
        <v>12</v>
      </c>
      <c r="Q11" s="12" t="s">
        <v>52</v>
      </c>
      <c r="R11" s="25" t="s">
        <v>61</v>
      </c>
      <c r="S11" s="12" t="s">
        <v>138</v>
      </c>
    </row>
    <row r="12" spans="1:20" ht="25.5" customHeight="1">
      <c r="A12" s="11">
        <v>41380</v>
      </c>
      <c r="B12" s="36" t="s">
        <v>154</v>
      </c>
      <c r="C12" s="37" t="s">
        <v>155</v>
      </c>
      <c r="D12" s="38" t="s">
        <v>156</v>
      </c>
      <c r="E12" s="12" t="s">
        <v>35</v>
      </c>
      <c r="F12" s="15">
        <f>130.85+7.15</f>
        <v>138</v>
      </c>
      <c r="G12" s="22" t="s">
        <v>70</v>
      </c>
      <c r="H12" s="22">
        <v>16.3</v>
      </c>
      <c r="I12" s="15">
        <f t="shared" si="0"/>
        <v>121.7</v>
      </c>
      <c r="J12" s="25" t="s">
        <v>9</v>
      </c>
      <c r="K12" s="5" t="s">
        <v>186</v>
      </c>
      <c r="L12" s="28">
        <v>119.7</v>
      </c>
      <c r="M12" s="5" t="s">
        <v>186</v>
      </c>
      <c r="N12" s="25" t="s">
        <v>120</v>
      </c>
      <c r="O12" s="13">
        <v>128</v>
      </c>
      <c r="P12" s="12" t="s">
        <v>233</v>
      </c>
      <c r="Q12" s="12" t="s">
        <v>52</v>
      </c>
      <c r="R12" s="25" t="s">
        <v>49</v>
      </c>
      <c r="S12" s="12" t="s">
        <v>139</v>
      </c>
      <c r="T12" s="42"/>
    </row>
    <row r="13" spans="1:19" ht="25.5" customHeight="1">
      <c r="A13" s="20">
        <v>41386</v>
      </c>
      <c r="B13" s="33" t="s">
        <v>107</v>
      </c>
      <c r="C13" s="21" t="s">
        <v>158</v>
      </c>
      <c r="D13" s="24" t="s">
        <v>152</v>
      </c>
      <c r="E13" s="12" t="s">
        <v>35</v>
      </c>
      <c r="F13" s="15">
        <v>148.8</v>
      </c>
      <c r="G13" s="22" t="s">
        <v>70</v>
      </c>
      <c r="H13" s="22">
        <v>19.5</v>
      </c>
      <c r="I13" s="22">
        <f t="shared" si="0"/>
        <v>129.3</v>
      </c>
      <c r="J13" s="25" t="s">
        <v>9</v>
      </c>
      <c r="K13" s="5" t="s">
        <v>186</v>
      </c>
      <c r="L13" s="28">
        <v>87.1</v>
      </c>
      <c r="M13" s="5" t="s">
        <v>186</v>
      </c>
      <c r="N13" s="5" t="s">
        <v>128</v>
      </c>
      <c r="O13" s="13">
        <v>143.1</v>
      </c>
      <c r="P13" s="12" t="s">
        <v>121</v>
      </c>
      <c r="Q13" s="12" t="s">
        <v>52</v>
      </c>
      <c r="R13" s="25" t="s">
        <v>53</v>
      </c>
      <c r="S13" s="23" t="s">
        <v>137</v>
      </c>
    </row>
    <row r="14" spans="1:19" ht="25.5" customHeight="1">
      <c r="A14" s="20">
        <v>41387</v>
      </c>
      <c r="B14" s="33" t="s">
        <v>118</v>
      </c>
      <c r="C14" s="21" t="s">
        <v>157</v>
      </c>
      <c r="D14" s="24" t="s">
        <v>84</v>
      </c>
      <c r="E14" s="12" t="s">
        <v>20</v>
      </c>
      <c r="F14" s="15">
        <v>101</v>
      </c>
      <c r="G14" s="22" t="s">
        <v>76</v>
      </c>
      <c r="H14" s="22">
        <v>40</v>
      </c>
      <c r="I14" s="22">
        <f t="shared" si="0"/>
        <v>61</v>
      </c>
      <c r="J14" s="25" t="s">
        <v>15</v>
      </c>
      <c r="K14" s="26">
        <v>6.68</v>
      </c>
      <c r="L14" s="28">
        <v>56</v>
      </c>
      <c r="M14" s="25">
        <v>94</v>
      </c>
      <c r="N14" s="25" t="s">
        <v>68</v>
      </c>
      <c r="O14" s="13">
        <v>96</v>
      </c>
      <c r="P14" s="12" t="s">
        <v>12</v>
      </c>
      <c r="Q14" s="4" t="s">
        <v>52</v>
      </c>
      <c r="R14" s="25" t="s">
        <v>61</v>
      </c>
      <c r="S14" s="23" t="s">
        <v>140</v>
      </c>
    </row>
    <row r="15" spans="1:19" ht="25.5" customHeight="1">
      <c r="A15" s="20">
        <v>41391</v>
      </c>
      <c r="B15" s="33" t="s">
        <v>78</v>
      </c>
      <c r="C15" s="21" t="s">
        <v>8</v>
      </c>
      <c r="D15" s="24" t="s">
        <v>153</v>
      </c>
      <c r="E15" s="4" t="s">
        <v>44</v>
      </c>
      <c r="F15" s="15">
        <v>363</v>
      </c>
      <c r="G15" s="3" t="s">
        <v>70</v>
      </c>
      <c r="H15" s="5">
        <v>229.2</v>
      </c>
      <c r="I15" s="40">
        <f t="shared" si="0"/>
        <v>133.8</v>
      </c>
      <c r="J15" s="25" t="s">
        <v>15</v>
      </c>
      <c r="K15" s="5" t="s">
        <v>186</v>
      </c>
      <c r="L15" s="28">
        <v>226</v>
      </c>
      <c r="M15" s="5" t="s">
        <v>186</v>
      </c>
      <c r="N15" s="5" t="s">
        <v>219</v>
      </c>
      <c r="O15" s="5" t="s">
        <v>186</v>
      </c>
      <c r="P15" s="5" t="s">
        <v>186</v>
      </c>
      <c r="Q15" s="5" t="s">
        <v>186</v>
      </c>
      <c r="R15" s="5" t="s">
        <v>186</v>
      </c>
      <c r="S15" s="4" t="s">
        <v>138</v>
      </c>
    </row>
    <row r="16" spans="1:19" ht="25.5" customHeight="1">
      <c r="A16" s="20">
        <v>41400</v>
      </c>
      <c r="B16" s="35" t="s">
        <v>107</v>
      </c>
      <c r="C16" s="18" t="s">
        <v>158</v>
      </c>
      <c r="D16" s="17" t="s">
        <v>111</v>
      </c>
      <c r="E16" s="12" t="s">
        <v>20</v>
      </c>
      <c r="F16" s="15">
        <v>188.64</v>
      </c>
      <c r="G16" s="22" t="s">
        <v>70</v>
      </c>
      <c r="H16" s="22">
        <v>17.6</v>
      </c>
      <c r="I16" s="22">
        <f t="shared" si="0"/>
        <v>171.04</v>
      </c>
      <c r="J16" s="25" t="s">
        <v>9</v>
      </c>
      <c r="K16" s="26">
        <v>2.5</v>
      </c>
      <c r="L16" s="28">
        <v>19.75</v>
      </c>
      <c r="M16" s="25">
        <v>125.25</v>
      </c>
      <c r="N16" s="25" t="s">
        <v>67</v>
      </c>
      <c r="O16" s="13" t="s">
        <v>142</v>
      </c>
      <c r="P16" s="12">
        <v>160.45</v>
      </c>
      <c r="Q16" s="12" t="s">
        <v>52</v>
      </c>
      <c r="R16" s="25" t="s">
        <v>53</v>
      </c>
      <c r="S16" s="12" t="s">
        <v>137</v>
      </c>
    </row>
    <row r="17" spans="1:19" ht="25.5" customHeight="1">
      <c r="A17" s="20">
        <v>41402</v>
      </c>
      <c r="B17" s="33" t="s">
        <v>78</v>
      </c>
      <c r="C17" s="21" t="s">
        <v>135</v>
      </c>
      <c r="D17" s="24" t="s">
        <v>135</v>
      </c>
      <c r="E17" s="4" t="s">
        <v>25</v>
      </c>
      <c r="F17" s="15">
        <v>275.7</v>
      </c>
      <c r="G17" s="3" t="s">
        <v>70</v>
      </c>
      <c r="H17" s="3">
        <v>189</v>
      </c>
      <c r="I17" s="3">
        <f t="shared" si="0"/>
        <v>86.69999999999999</v>
      </c>
      <c r="J17" s="1" t="s">
        <v>15</v>
      </c>
      <c r="K17" s="2">
        <v>6</v>
      </c>
      <c r="L17" s="28">
        <v>256</v>
      </c>
      <c r="M17" s="6" t="s">
        <v>170</v>
      </c>
      <c r="N17" s="6" t="s">
        <v>67</v>
      </c>
      <c r="O17" s="13">
        <v>271</v>
      </c>
      <c r="P17" s="4" t="s">
        <v>12</v>
      </c>
      <c r="Q17" s="4" t="s">
        <v>52</v>
      </c>
      <c r="R17" s="6" t="s">
        <v>53</v>
      </c>
      <c r="S17" s="4" t="s">
        <v>138</v>
      </c>
    </row>
    <row r="18" spans="1:19" ht="25.5" customHeight="1">
      <c r="A18" s="20">
        <v>41411</v>
      </c>
      <c r="B18" s="35" t="s">
        <v>78</v>
      </c>
      <c r="C18" s="18" t="s">
        <v>159</v>
      </c>
      <c r="D18" s="17" t="s">
        <v>160</v>
      </c>
      <c r="E18" s="12" t="s">
        <v>20</v>
      </c>
      <c r="F18" s="15">
        <v>99</v>
      </c>
      <c r="G18" s="22" t="s">
        <v>70</v>
      </c>
      <c r="H18" s="22">
        <v>36</v>
      </c>
      <c r="I18" s="22">
        <f t="shared" si="0"/>
        <v>63</v>
      </c>
      <c r="J18" s="1" t="s">
        <v>15</v>
      </c>
      <c r="K18" s="26">
        <v>1.75</v>
      </c>
      <c r="L18" s="28">
        <v>18</v>
      </c>
      <c r="M18" s="25">
        <v>41</v>
      </c>
      <c r="N18" s="25" t="s">
        <v>67</v>
      </c>
      <c r="O18" s="13">
        <v>45</v>
      </c>
      <c r="P18" s="12" t="s">
        <v>47</v>
      </c>
      <c r="Q18" s="4" t="s">
        <v>52</v>
      </c>
      <c r="R18" s="25" t="s">
        <v>94</v>
      </c>
      <c r="S18" s="12" t="s">
        <v>138</v>
      </c>
    </row>
    <row r="19" spans="1:19" ht="25.5" customHeight="1">
      <c r="A19" s="20">
        <v>41418</v>
      </c>
      <c r="B19" s="35" t="s">
        <v>78</v>
      </c>
      <c r="C19" s="18" t="s">
        <v>159</v>
      </c>
      <c r="D19" s="17" t="s">
        <v>119</v>
      </c>
      <c r="E19" s="12" t="s">
        <v>20</v>
      </c>
      <c r="F19" s="15">
        <v>149</v>
      </c>
      <c r="G19" s="22" t="s">
        <v>70</v>
      </c>
      <c r="H19" s="22">
        <v>3</v>
      </c>
      <c r="I19" s="22">
        <f t="shared" si="0"/>
        <v>146</v>
      </c>
      <c r="J19" s="1" t="s">
        <v>15</v>
      </c>
      <c r="K19" s="26" t="s">
        <v>188</v>
      </c>
      <c r="L19" s="28">
        <v>20</v>
      </c>
      <c r="M19" s="26" t="str">
        <f>+K19</f>
        <v>Chuy</v>
      </c>
      <c r="N19" s="25" t="s">
        <v>67</v>
      </c>
      <c r="O19" s="13">
        <v>108.8</v>
      </c>
      <c r="P19" s="12" t="s">
        <v>12</v>
      </c>
      <c r="Q19" s="4" t="s">
        <v>52</v>
      </c>
      <c r="R19" s="25" t="s">
        <v>187</v>
      </c>
      <c r="S19" s="12" t="s">
        <v>138</v>
      </c>
    </row>
    <row r="20" spans="1:19" ht="25.5" customHeight="1">
      <c r="A20" s="20">
        <v>41428</v>
      </c>
      <c r="B20" s="35" t="s">
        <v>106</v>
      </c>
      <c r="C20" s="18" t="s">
        <v>113</v>
      </c>
      <c r="D20" s="17" t="s">
        <v>129</v>
      </c>
      <c r="E20" s="12" t="s">
        <v>23</v>
      </c>
      <c r="F20" s="15">
        <v>164.9</v>
      </c>
      <c r="G20" s="22" t="s">
        <v>76</v>
      </c>
      <c r="H20" s="22">
        <v>18.2</v>
      </c>
      <c r="I20" s="22">
        <f t="shared" si="0"/>
        <v>146.70000000000002</v>
      </c>
      <c r="J20" s="25" t="s">
        <v>9</v>
      </c>
      <c r="K20" s="26">
        <v>4.5</v>
      </c>
      <c r="L20" s="28">
        <v>2.5</v>
      </c>
      <c r="M20" s="25">
        <v>142</v>
      </c>
      <c r="N20" s="25" t="s">
        <v>67</v>
      </c>
      <c r="O20" s="13">
        <f>20*6.4+5.2+2.94+6</f>
        <v>142.14</v>
      </c>
      <c r="P20" s="12" t="s">
        <v>12</v>
      </c>
      <c r="Q20" s="4" t="s">
        <v>52</v>
      </c>
      <c r="R20" s="25" t="s">
        <v>61</v>
      </c>
      <c r="S20" s="12" t="s">
        <v>137</v>
      </c>
    </row>
    <row r="21" spans="1:19" ht="25.5" customHeight="1">
      <c r="A21" s="20">
        <v>41429</v>
      </c>
      <c r="B21" s="35" t="s">
        <v>131</v>
      </c>
      <c r="C21" s="18" t="s">
        <v>150</v>
      </c>
      <c r="D21" s="17" t="s">
        <v>102</v>
      </c>
      <c r="E21" s="12" t="s">
        <v>162</v>
      </c>
      <c r="F21" s="15"/>
      <c r="G21" s="34" t="s">
        <v>185</v>
      </c>
      <c r="H21" s="22"/>
      <c r="I21" s="22"/>
      <c r="J21" s="25"/>
      <c r="K21" s="26"/>
      <c r="L21" s="28"/>
      <c r="M21" s="25"/>
      <c r="N21" s="25"/>
      <c r="O21" s="13"/>
      <c r="P21" s="12"/>
      <c r="Q21" s="12"/>
      <c r="R21" s="25"/>
      <c r="S21" s="12" t="s">
        <v>138</v>
      </c>
    </row>
    <row r="22" spans="1:19" ht="25.5" customHeight="1">
      <c r="A22" s="20">
        <v>41439</v>
      </c>
      <c r="B22" s="35" t="s">
        <v>39</v>
      </c>
      <c r="C22" s="18" t="s">
        <v>8</v>
      </c>
      <c r="D22" s="17" t="s">
        <v>161</v>
      </c>
      <c r="E22" s="12" t="s">
        <v>48</v>
      </c>
      <c r="F22" s="15">
        <v>117</v>
      </c>
      <c r="G22" s="22" t="s">
        <v>70</v>
      </c>
      <c r="H22" s="22">
        <v>0</v>
      </c>
      <c r="I22" s="22">
        <f>+F22-H22</f>
        <v>117</v>
      </c>
      <c r="J22" s="25" t="s">
        <v>15</v>
      </c>
      <c r="K22" s="26"/>
      <c r="L22" s="28">
        <v>21.67</v>
      </c>
      <c r="M22" s="25">
        <v>46</v>
      </c>
      <c r="N22" s="25" t="s">
        <v>67</v>
      </c>
      <c r="O22" s="13">
        <v>46</v>
      </c>
      <c r="P22" s="12" t="s">
        <v>25</v>
      </c>
      <c r="Q22" s="4" t="s">
        <v>52</v>
      </c>
      <c r="R22" s="25" t="s">
        <v>171</v>
      </c>
      <c r="S22" s="12" t="s">
        <v>138</v>
      </c>
    </row>
    <row r="23" spans="1:19" ht="25.5" customHeight="1">
      <c r="A23" s="20">
        <v>41439</v>
      </c>
      <c r="B23" s="35" t="s">
        <v>163</v>
      </c>
      <c r="C23" s="18" t="s">
        <v>72</v>
      </c>
      <c r="D23" s="17" t="s">
        <v>102</v>
      </c>
      <c r="E23" s="12" t="s">
        <v>20</v>
      </c>
      <c r="F23" s="15">
        <v>180</v>
      </c>
      <c r="G23" s="22" t="s">
        <v>70</v>
      </c>
      <c r="H23" s="22">
        <v>31</v>
      </c>
      <c r="I23" s="22">
        <f>+F23-H23</f>
        <v>149</v>
      </c>
      <c r="J23" s="25" t="s">
        <v>15</v>
      </c>
      <c r="K23" s="26">
        <v>10</v>
      </c>
      <c r="L23" s="28">
        <v>25.75</v>
      </c>
      <c r="M23" s="25">
        <v>35.6</v>
      </c>
      <c r="N23" s="25" t="s">
        <v>67</v>
      </c>
      <c r="O23" s="13">
        <f>8*6.4</f>
        <v>51.2</v>
      </c>
      <c r="P23" s="12" t="s">
        <v>24</v>
      </c>
      <c r="Q23" s="4" t="s">
        <v>52</v>
      </c>
      <c r="R23" s="25" t="s">
        <v>176</v>
      </c>
      <c r="S23" s="12" t="s">
        <v>164</v>
      </c>
    </row>
    <row r="24" spans="1:19" ht="25.5" customHeight="1">
      <c r="A24" s="11">
        <v>41446</v>
      </c>
      <c r="B24" s="36" t="s">
        <v>165</v>
      </c>
      <c r="C24" s="37" t="s">
        <v>8</v>
      </c>
      <c r="D24" s="38" t="s">
        <v>166</v>
      </c>
      <c r="E24" s="12" t="s">
        <v>20</v>
      </c>
      <c r="F24" s="15">
        <v>220</v>
      </c>
      <c r="G24" s="22" t="s">
        <v>75</v>
      </c>
      <c r="H24" s="22" t="s">
        <v>80</v>
      </c>
      <c r="I24" s="22" t="s">
        <v>80</v>
      </c>
      <c r="J24" s="25" t="s">
        <v>15</v>
      </c>
      <c r="K24" s="26"/>
      <c r="L24" s="28">
        <v>72</v>
      </c>
      <c r="M24" s="25"/>
      <c r="N24" s="25" t="s">
        <v>67</v>
      </c>
      <c r="O24" s="13">
        <f>23*6.4</f>
        <v>147.20000000000002</v>
      </c>
      <c r="P24" s="12" t="s">
        <v>24</v>
      </c>
      <c r="Q24" s="4" t="s">
        <v>52</v>
      </c>
      <c r="R24" s="25" t="s">
        <v>46</v>
      </c>
      <c r="S24" s="12" t="s">
        <v>138</v>
      </c>
    </row>
    <row r="25" spans="1:19" ht="25.5" customHeight="1">
      <c r="A25" s="20">
        <v>41446</v>
      </c>
      <c r="B25" s="35" t="s">
        <v>167</v>
      </c>
      <c r="C25" s="18" t="s">
        <v>168</v>
      </c>
      <c r="D25" s="17" t="s">
        <v>102</v>
      </c>
      <c r="E25" s="12" t="s">
        <v>20</v>
      </c>
      <c r="F25" s="15">
        <v>237</v>
      </c>
      <c r="G25" s="22" t="s">
        <v>75</v>
      </c>
      <c r="H25" s="22" t="s">
        <v>80</v>
      </c>
      <c r="I25" s="22" t="s">
        <v>80</v>
      </c>
      <c r="J25" s="22" t="s">
        <v>80</v>
      </c>
      <c r="K25" s="22" t="s">
        <v>174</v>
      </c>
      <c r="L25" s="28">
        <v>170</v>
      </c>
      <c r="M25" s="22" t="s">
        <v>174</v>
      </c>
      <c r="N25" s="22" t="s">
        <v>128</v>
      </c>
      <c r="O25" s="13">
        <f>29*6.4+3*6.4</f>
        <v>204.8</v>
      </c>
      <c r="P25" s="12" t="s">
        <v>16</v>
      </c>
      <c r="Q25" s="4" t="s">
        <v>52</v>
      </c>
      <c r="R25" s="25" t="s">
        <v>175</v>
      </c>
      <c r="S25" s="12" t="s">
        <v>164</v>
      </c>
    </row>
    <row r="26" spans="1:19" ht="25.5" customHeight="1">
      <c r="A26" s="20">
        <v>41460</v>
      </c>
      <c r="B26" s="18" t="s">
        <v>39</v>
      </c>
      <c r="C26" s="17" t="s">
        <v>8</v>
      </c>
      <c r="D26" s="17" t="s">
        <v>169</v>
      </c>
      <c r="E26" s="12" t="s">
        <v>44</v>
      </c>
      <c r="F26" s="15">
        <v>250</v>
      </c>
      <c r="G26" s="22" t="s">
        <v>76</v>
      </c>
      <c r="H26" s="22">
        <v>28</v>
      </c>
      <c r="I26" s="22">
        <f aca="true" t="shared" si="1" ref="I26:I31">+F26-H26</f>
        <v>222</v>
      </c>
      <c r="J26" s="25" t="s">
        <v>15</v>
      </c>
      <c r="K26" s="26">
        <v>40</v>
      </c>
      <c r="L26" s="28">
        <v>30</v>
      </c>
      <c r="M26" s="25">
        <v>85</v>
      </c>
      <c r="N26" s="25" t="s">
        <v>67</v>
      </c>
      <c r="O26" s="13">
        <v>120</v>
      </c>
      <c r="P26" s="12" t="s">
        <v>20</v>
      </c>
      <c r="Q26" s="22" t="s">
        <v>172</v>
      </c>
      <c r="R26" s="25" t="s">
        <v>21</v>
      </c>
      <c r="S26" s="12" t="s">
        <v>138</v>
      </c>
    </row>
    <row r="27" spans="1:19" ht="25.5" customHeight="1">
      <c r="A27" s="20">
        <v>41461</v>
      </c>
      <c r="B27" s="35" t="s">
        <v>131</v>
      </c>
      <c r="C27" s="18" t="s">
        <v>173</v>
      </c>
      <c r="D27" s="17" t="s">
        <v>19</v>
      </c>
      <c r="E27" s="12" t="s">
        <v>20</v>
      </c>
      <c r="F27" s="15">
        <v>239</v>
      </c>
      <c r="G27" s="22" t="s">
        <v>70</v>
      </c>
      <c r="H27" s="22">
        <v>160</v>
      </c>
      <c r="I27" s="22">
        <f t="shared" si="1"/>
        <v>79</v>
      </c>
      <c r="J27" s="25" t="s">
        <v>18</v>
      </c>
      <c r="K27" s="26">
        <v>1.2</v>
      </c>
      <c r="L27" s="28">
        <v>197</v>
      </c>
      <c r="M27" s="25">
        <v>236</v>
      </c>
      <c r="N27" s="25" t="s">
        <v>67</v>
      </c>
      <c r="O27" s="13">
        <f>37*6.4</f>
        <v>236.8</v>
      </c>
      <c r="P27" s="12" t="s">
        <v>47</v>
      </c>
      <c r="Q27" s="4" t="s">
        <v>52</v>
      </c>
      <c r="R27" s="25" t="s">
        <v>60</v>
      </c>
      <c r="S27" s="12" t="s">
        <v>164</v>
      </c>
    </row>
    <row r="28" spans="1:19" ht="25.5" customHeight="1">
      <c r="A28" s="20">
        <v>41482</v>
      </c>
      <c r="B28" s="35" t="s">
        <v>39</v>
      </c>
      <c r="C28" s="18" t="s">
        <v>8</v>
      </c>
      <c r="D28" s="17" t="s">
        <v>177</v>
      </c>
      <c r="E28" s="12" t="s">
        <v>44</v>
      </c>
      <c r="F28" s="15">
        <v>205</v>
      </c>
      <c r="G28" s="22" t="s">
        <v>70</v>
      </c>
      <c r="H28" s="22">
        <v>25</v>
      </c>
      <c r="I28" s="22">
        <f t="shared" si="1"/>
        <v>180</v>
      </c>
      <c r="J28" s="25" t="s">
        <v>9</v>
      </c>
      <c r="K28" s="26">
        <v>46</v>
      </c>
      <c r="L28" s="28">
        <v>42</v>
      </c>
      <c r="M28" s="25">
        <v>140</v>
      </c>
      <c r="N28" s="22" t="s">
        <v>128</v>
      </c>
      <c r="O28" s="13">
        <f>22*6.1+6*6.1+1.3</f>
        <v>172.1</v>
      </c>
      <c r="P28" s="12" t="s">
        <v>178</v>
      </c>
      <c r="Q28" s="4" t="s">
        <v>52</v>
      </c>
      <c r="R28" s="25" t="s">
        <v>21</v>
      </c>
      <c r="S28" s="12" t="s">
        <v>138</v>
      </c>
    </row>
    <row r="29" spans="1:19" ht="25.5" customHeight="1">
      <c r="A29" s="11">
        <v>41484</v>
      </c>
      <c r="B29" s="36" t="s">
        <v>179</v>
      </c>
      <c r="C29" s="37" t="s">
        <v>180</v>
      </c>
      <c r="D29" s="38" t="s">
        <v>102</v>
      </c>
      <c r="E29" s="12" t="s">
        <v>23</v>
      </c>
      <c r="F29" s="15">
        <v>185</v>
      </c>
      <c r="G29" s="22" t="s">
        <v>70</v>
      </c>
      <c r="H29" s="22">
        <v>37.4</v>
      </c>
      <c r="I29" s="39">
        <f t="shared" si="1"/>
        <v>147.6</v>
      </c>
      <c r="J29" s="15" t="s">
        <v>15</v>
      </c>
      <c r="K29" s="26">
        <v>9</v>
      </c>
      <c r="L29" s="28">
        <v>55.2</v>
      </c>
      <c r="M29" s="25">
        <v>138.3</v>
      </c>
      <c r="N29" s="25" t="s">
        <v>67</v>
      </c>
      <c r="O29" s="13">
        <v>154</v>
      </c>
      <c r="P29" s="12" t="s">
        <v>24</v>
      </c>
      <c r="Q29" s="4" t="s">
        <v>52</v>
      </c>
      <c r="R29" s="25" t="s">
        <v>46</v>
      </c>
      <c r="S29" s="12" t="s">
        <v>139</v>
      </c>
    </row>
    <row r="30" spans="1:19" ht="25.5" customHeight="1">
      <c r="A30" s="20">
        <v>41495</v>
      </c>
      <c r="B30" s="21" t="s">
        <v>131</v>
      </c>
      <c r="C30" s="18" t="s">
        <v>181</v>
      </c>
      <c r="D30" s="17" t="s">
        <v>102</v>
      </c>
      <c r="E30" s="14" t="s">
        <v>23</v>
      </c>
      <c r="F30" s="15">
        <v>121.5</v>
      </c>
      <c r="G30" s="12" t="s">
        <v>70</v>
      </c>
      <c r="H30" s="16">
        <v>28.4</v>
      </c>
      <c r="I30" s="13">
        <f t="shared" si="1"/>
        <v>93.1</v>
      </c>
      <c r="J30" s="15" t="s">
        <v>15</v>
      </c>
      <c r="K30" s="22">
        <v>50</v>
      </c>
      <c r="L30" s="13">
        <v>20.45</v>
      </c>
      <c r="M30" s="12">
        <v>29</v>
      </c>
      <c r="N30" s="12" t="s">
        <v>67</v>
      </c>
      <c r="O30" s="12">
        <v>82.35</v>
      </c>
      <c r="P30" s="12" t="s">
        <v>20</v>
      </c>
      <c r="Q30" s="22" t="s">
        <v>172</v>
      </c>
      <c r="R30" s="12" t="s">
        <v>56</v>
      </c>
      <c r="S30" s="12" t="s">
        <v>139</v>
      </c>
    </row>
    <row r="31" spans="1:19" ht="25.5" customHeight="1">
      <c r="A31" s="11">
        <v>41503</v>
      </c>
      <c r="B31" s="21" t="s">
        <v>37</v>
      </c>
      <c r="C31" s="18" t="s">
        <v>182</v>
      </c>
      <c r="D31" s="17" t="s">
        <v>102</v>
      </c>
      <c r="E31" s="14" t="s">
        <v>20</v>
      </c>
      <c r="F31" s="15">
        <v>73.5</v>
      </c>
      <c r="G31" s="12" t="s">
        <v>70</v>
      </c>
      <c r="H31" s="16">
        <v>1.64</v>
      </c>
      <c r="I31" s="13">
        <f t="shared" si="1"/>
        <v>71.86</v>
      </c>
      <c r="J31" s="15" t="s">
        <v>15</v>
      </c>
      <c r="K31" s="22">
        <v>3.5</v>
      </c>
      <c r="L31" s="13">
        <v>4</v>
      </c>
      <c r="M31" s="12">
        <v>5</v>
      </c>
      <c r="N31" s="12" t="s">
        <v>67</v>
      </c>
      <c r="O31" s="12">
        <f>11*6.1+0.6</f>
        <v>67.69999999999999</v>
      </c>
      <c r="P31" s="12" t="s">
        <v>47</v>
      </c>
      <c r="Q31" s="4" t="s">
        <v>52</v>
      </c>
      <c r="R31" s="12" t="s">
        <v>60</v>
      </c>
      <c r="S31" s="12" t="s">
        <v>137</v>
      </c>
    </row>
    <row r="32" spans="1:19" ht="25.5" customHeight="1">
      <c r="A32" s="11">
        <v>41503</v>
      </c>
      <c r="B32" s="21" t="s">
        <v>82</v>
      </c>
      <c r="C32" s="18" t="s">
        <v>8</v>
      </c>
      <c r="D32" s="17" t="s">
        <v>183</v>
      </c>
      <c r="E32" s="14" t="s">
        <v>35</v>
      </c>
      <c r="F32" s="15">
        <v>158.5</v>
      </c>
      <c r="G32" s="12" t="s">
        <v>75</v>
      </c>
      <c r="H32" s="22" t="s">
        <v>80</v>
      </c>
      <c r="I32" s="22" t="s">
        <v>80</v>
      </c>
      <c r="J32" s="22" t="s">
        <v>80</v>
      </c>
      <c r="K32" s="22">
        <v>11.5</v>
      </c>
      <c r="L32" s="13">
        <v>128</v>
      </c>
      <c r="M32" s="12">
        <v>135.5</v>
      </c>
      <c r="N32" s="12" t="s">
        <v>67</v>
      </c>
      <c r="O32" s="12">
        <v>151</v>
      </c>
      <c r="P32" s="12" t="s">
        <v>25</v>
      </c>
      <c r="Q32" s="4" t="s">
        <v>52</v>
      </c>
      <c r="R32" s="12" t="s">
        <v>53</v>
      </c>
      <c r="S32" s="12" t="s">
        <v>138</v>
      </c>
    </row>
    <row r="33" spans="1:19" ht="25.5" customHeight="1">
      <c r="A33" s="11">
        <v>41505</v>
      </c>
      <c r="B33" s="21" t="s">
        <v>71</v>
      </c>
      <c r="C33" s="43" t="s">
        <v>234</v>
      </c>
      <c r="D33" s="17" t="s">
        <v>36</v>
      </c>
      <c r="E33" s="14" t="s">
        <v>189</v>
      </c>
      <c r="F33" s="15">
        <v>148.5</v>
      </c>
      <c r="G33" s="12" t="s">
        <v>75</v>
      </c>
      <c r="H33" s="22" t="s">
        <v>80</v>
      </c>
      <c r="I33" s="22" t="s">
        <v>80</v>
      </c>
      <c r="J33" s="22" t="s">
        <v>80</v>
      </c>
      <c r="K33" s="22" t="s">
        <v>186</v>
      </c>
      <c r="L33" s="13">
        <v>17.5</v>
      </c>
      <c r="M33" s="22" t="s">
        <v>186</v>
      </c>
      <c r="N33" s="12" t="s">
        <v>67</v>
      </c>
      <c r="O33" s="12">
        <v>96</v>
      </c>
      <c r="P33" s="12" t="s">
        <v>12</v>
      </c>
      <c r="Q33" s="12" t="s">
        <v>52</v>
      </c>
      <c r="R33" s="22" t="s">
        <v>11</v>
      </c>
      <c r="S33" s="12" t="s">
        <v>139</v>
      </c>
    </row>
    <row r="34" spans="1:19" ht="25.5" customHeight="1">
      <c r="A34" s="11">
        <v>41508</v>
      </c>
      <c r="B34" s="21" t="s">
        <v>82</v>
      </c>
      <c r="C34" s="18" t="s">
        <v>8</v>
      </c>
      <c r="D34" s="17" t="s">
        <v>184</v>
      </c>
      <c r="E34" s="14" t="s">
        <v>35</v>
      </c>
      <c r="F34" s="15">
        <v>76.4</v>
      </c>
      <c r="G34" s="12" t="s">
        <v>75</v>
      </c>
      <c r="H34" s="22" t="s">
        <v>80</v>
      </c>
      <c r="I34" s="22" t="s">
        <v>80</v>
      </c>
      <c r="J34" s="22" t="s">
        <v>80</v>
      </c>
      <c r="K34" s="22">
        <v>10.5</v>
      </c>
      <c r="L34" s="13">
        <v>61</v>
      </c>
      <c r="M34" s="12">
        <v>62.5</v>
      </c>
      <c r="N34" s="12" t="s">
        <v>67</v>
      </c>
      <c r="O34" s="12">
        <v>76.1</v>
      </c>
      <c r="P34" s="12" t="s">
        <v>24</v>
      </c>
      <c r="Q34" s="4" t="s">
        <v>52</v>
      </c>
      <c r="R34" s="12" t="s">
        <v>61</v>
      </c>
      <c r="S34" s="12" t="s">
        <v>138</v>
      </c>
    </row>
    <row r="35" spans="1:19" ht="25.5" customHeight="1">
      <c r="A35" s="11">
        <v>41510</v>
      </c>
      <c r="B35" s="21" t="s">
        <v>71</v>
      </c>
      <c r="C35" s="18" t="s">
        <v>8</v>
      </c>
      <c r="D35" s="17" t="s">
        <v>40</v>
      </c>
      <c r="E35" s="14" t="s">
        <v>23</v>
      </c>
      <c r="F35" s="15">
        <v>120</v>
      </c>
      <c r="G35" s="12" t="s">
        <v>75</v>
      </c>
      <c r="H35" s="22" t="s">
        <v>80</v>
      </c>
      <c r="I35" s="22" t="s">
        <v>80</v>
      </c>
      <c r="J35" s="22" t="s">
        <v>80</v>
      </c>
      <c r="K35" s="22">
        <v>14.5</v>
      </c>
      <c r="L35" s="13">
        <v>25.2</v>
      </c>
      <c r="M35" s="12">
        <v>82</v>
      </c>
      <c r="N35" s="12" t="s">
        <v>67</v>
      </c>
      <c r="O35" s="12">
        <v>84</v>
      </c>
      <c r="P35" s="12" t="s">
        <v>25</v>
      </c>
      <c r="Q35" s="4" t="s">
        <v>52</v>
      </c>
      <c r="R35" s="12" t="s">
        <v>49</v>
      </c>
      <c r="S35" s="12" t="s">
        <v>139</v>
      </c>
    </row>
    <row r="36" spans="1:19" ht="25.5" customHeight="1">
      <c r="A36" s="11">
        <v>41513</v>
      </c>
      <c r="B36" s="33" t="s">
        <v>37</v>
      </c>
      <c r="C36" s="18" t="s">
        <v>190</v>
      </c>
      <c r="D36" s="17" t="s">
        <v>102</v>
      </c>
      <c r="E36" s="14" t="s">
        <v>20</v>
      </c>
      <c r="F36" s="15">
        <v>66</v>
      </c>
      <c r="G36" s="12" t="s">
        <v>70</v>
      </c>
      <c r="H36" s="22">
        <v>13</v>
      </c>
      <c r="I36" s="22">
        <f>+F36-H36</f>
        <v>53</v>
      </c>
      <c r="J36" s="22" t="s">
        <v>15</v>
      </c>
      <c r="K36" s="22">
        <v>0.66</v>
      </c>
      <c r="L36" s="13">
        <v>11</v>
      </c>
      <c r="M36" s="12">
        <v>58</v>
      </c>
      <c r="N36" s="12" t="s">
        <v>67</v>
      </c>
      <c r="O36" s="12">
        <f>18*3.2</f>
        <v>57.6</v>
      </c>
      <c r="P36" s="12" t="s">
        <v>64</v>
      </c>
      <c r="Q36" s="12" t="s">
        <v>52</v>
      </c>
      <c r="R36" s="12" t="s">
        <v>220</v>
      </c>
      <c r="S36" s="12" t="s">
        <v>137</v>
      </c>
    </row>
    <row r="37" spans="1:19" ht="25.5" customHeight="1">
      <c r="A37" s="11">
        <v>41519</v>
      </c>
      <c r="B37" s="21" t="s">
        <v>37</v>
      </c>
      <c r="C37" s="18" t="s">
        <v>191</v>
      </c>
      <c r="D37" s="17" t="s">
        <v>102</v>
      </c>
      <c r="E37" s="14" t="s">
        <v>20</v>
      </c>
      <c r="F37" s="15">
        <v>91.5</v>
      </c>
      <c r="G37" s="12" t="s">
        <v>221</v>
      </c>
      <c r="H37" s="16">
        <v>18.36</v>
      </c>
      <c r="I37" s="13"/>
      <c r="J37" s="15" t="s">
        <v>15</v>
      </c>
      <c r="K37" s="22">
        <v>1.8</v>
      </c>
      <c r="L37" s="13">
        <v>10</v>
      </c>
      <c r="M37" s="12">
        <v>50</v>
      </c>
      <c r="N37" s="12" t="s">
        <v>67</v>
      </c>
      <c r="O37" s="12">
        <v>76.8</v>
      </c>
      <c r="P37" s="12" t="s">
        <v>47</v>
      </c>
      <c r="Q37" s="12" t="s">
        <v>65</v>
      </c>
      <c r="R37" s="12" t="s">
        <v>222</v>
      </c>
      <c r="S37" s="12" t="s">
        <v>137</v>
      </c>
    </row>
    <row r="38" spans="1:19" ht="25.5" customHeight="1">
      <c r="A38" s="11">
        <v>41523</v>
      </c>
      <c r="B38" s="21" t="s">
        <v>82</v>
      </c>
      <c r="C38" s="18" t="s">
        <v>8</v>
      </c>
      <c r="D38" s="17" t="s">
        <v>22</v>
      </c>
      <c r="E38" s="14" t="s">
        <v>35</v>
      </c>
      <c r="F38" s="15">
        <v>120</v>
      </c>
      <c r="G38" s="12" t="s">
        <v>75</v>
      </c>
      <c r="H38" s="22" t="s">
        <v>80</v>
      </c>
      <c r="I38" s="22" t="s">
        <v>80</v>
      </c>
      <c r="J38" s="22" t="s">
        <v>80</v>
      </c>
      <c r="K38" s="22">
        <v>10</v>
      </c>
      <c r="L38" s="13">
        <v>15.5</v>
      </c>
      <c r="M38" s="12">
        <v>100</v>
      </c>
      <c r="N38" s="12" t="s">
        <v>68</v>
      </c>
      <c r="O38" s="12">
        <v>118</v>
      </c>
      <c r="P38" s="12" t="s">
        <v>24</v>
      </c>
      <c r="Q38" s="4" t="s">
        <v>52</v>
      </c>
      <c r="R38" s="12" t="s">
        <v>58</v>
      </c>
      <c r="S38" s="12" t="s">
        <v>138</v>
      </c>
    </row>
    <row r="39" spans="1:19" ht="25.5" customHeight="1">
      <c r="A39" s="11">
        <v>41531</v>
      </c>
      <c r="B39" s="21" t="s">
        <v>99</v>
      </c>
      <c r="C39" s="18" t="s">
        <v>8</v>
      </c>
      <c r="D39" s="17" t="s">
        <v>33</v>
      </c>
      <c r="E39" s="14" t="s">
        <v>23</v>
      </c>
      <c r="F39" s="15">
        <v>221.5</v>
      </c>
      <c r="G39" s="12" t="s">
        <v>75</v>
      </c>
      <c r="H39" s="22" t="s">
        <v>80</v>
      </c>
      <c r="I39" s="22" t="s">
        <v>80</v>
      </c>
      <c r="J39" s="22" t="s">
        <v>80</v>
      </c>
      <c r="K39" s="22">
        <v>21.5</v>
      </c>
      <c r="L39" s="13">
        <v>23</v>
      </c>
      <c r="M39" s="22">
        <v>40</v>
      </c>
      <c r="N39" s="22" t="s">
        <v>67</v>
      </c>
      <c r="O39" s="44">
        <v>105</v>
      </c>
      <c r="P39" s="22" t="s">
        <v>25</v>
      </c>
      <c r="Q39" s="22" t="s">
        <v>52</v>
      </c>
      <c r="R39" s="22" t="s">
        <v>55</v>
      </c>
      <c r="S39" s="12" t="s">
        <v>139</v>
      </c>
    </row>
    <row r="40" spans="1:19" ht="25.5" customHeight="1">
      <c r="A40" s="11">
        <v>41535</v>
      </c>
      <c r="B40" s="21" t="s">
        <v>43</v>
      </c>
      <c r="C40" s="18" t="s">
        <v>8</v>
      </c>
      <c r="D40" s="17" t="s">
        <v>127</v>
      </c>
      <c r="E40" s="14" t="s">
        <v>35</v>
      </c>
      <c r="F40" s="15">
        <v>190</v>
      </c>
      <c r="G40" s="12" t="s">
        <v>75</v>
      </c>
      <c r="H40" s="22" t="s">
        <v>80</v>
      </c>
      <c r="I40" s="22" t="s">
        <v>80</v>
      </c>
      <c r="J40" s="22" t="s">
        <v>80</v>
      </c>
      <c r="K40" s="22">
        <v>5.5</v>
      </c>
      <c r="L40" s="13">
        <v>103.5</v>
      </c>
      <c r="M40" s="12">
        <v>105</v>
      </c>
      <c r="N40" s="12" t="s">
        <v>67</v>
      </c>
      <c r="O40" s="12">
        <v>175</v>
      </c>
      <c r="P40" s="12" t="s">
        <v>25</v>
      </c>
      <c r="Q40" s="12" t="s">
        <v>52</v>
      </c>
      <c r="R40" s="12" t="s">
        <v>49</v>
      </c>
      <c r="S40" s="12" t="s">
        <v>138</v>
      </c>
    </row>
    <row r="41" spans="1:19" ht="25.5" customHeight="1">
      <c r="A41" s="11">
        <v>41558</v>
      </c>
      <c r="B41" s="21" t="s">
        <v>106</v>
      </c>
      <c r="C41" s="18" t="s">
        <v>193</v>
      </c>
      <c r="D41" s="17" t="s">
        <v>102</v>
      </c>
      <c r="E41" s="14" t="s">
        <v>20</v>
      </c>
      <c r="F41" s="15">
        <v>49</v>
      </c>
      <c r="G41" s="12" t="s">
        <v>75</v>
      </c>
      <c r="H41" s="22" t="s">
        <v>80</v>
      </c>
      <c r="I41" s="22" t="s">
        <v>80</v>
      </c>
      <c r="J41" s="15" t="s">
        <v>15</v>
      </c>
      <c r="K41" s="22" t="s">
        <v>186</v>
      </c>
      <c r="L41" s="13">
        <v>17.2</v>
      </c>
      <c r="M41" s="22" t="s">
        <v>186</v>
      </c>
      <c r="N41" s="12" t="s">
        <v>67</v>
      </c>
      <c r="O41" s="12">
        <v>39.22</v>
      </c>
      <c r="P41" s="12" t="s">
        <v>47</v>
      </c>
      <c r="Q41" s="12" t="s">
        <v>52</v>
      </c>
      <c r="R41" s="12" t="s">
        <v>194</v>
      </c>
      <c r="S41" s="12" t="s">
        <v>138</v>
      </c>
    </row>
    <row r="42" spans="1:19" ht="25.5" customHeight="1">
      <c r="A42" s="11">
        <v>41563</v>
      </c>
      <c r="B42" s="21" t="s">
        <v>198</v>
      </c>
      <c r="C42" s="18" t="s">
        <v>235</v>
      </c>
      <c r="D42" s="17" t="s">
        <v>196</v>
      </c>
      <c r="E42" s="14" t="s">
        <v>20</v>
      </c>
      <c r="F42" s="15">
        <v>227</v>
      </c>
      <c r="G42" s="12" t="s">
        <v>75</v>
      </c>
      <c r="H42" s="22" t="s">
        <v>86</v>
      </c>
      <c r="I42" s="22" t="s">
        <v>86</v>
      </c>
      <c r="J42" s="22" t="s">
        <v>86</v>
      </c>
      <c r="K42" s="22">
        <v>3</v>
      </c>
      <c r="L42" s="13">
        <v>10.5</v>
      </c>
      <c r="M42" s="12">
        <v>13.8</v>
      </c>
      <c r="N42" s="12" t="s">
        <v>67</v>
      </c>
      <c r="O42" s="12">
        <v>30.2</v>
      </c>
      <c r="P42" s="12" t="s">
        <v>16</v>
      </c>
      <c r="Q42" s="12" t="s">
        <v>52</v>
      </c>
      <c r="R42" s="12" t="s">
        <v>17</v>
      </c>
      <c r="S42" s="12" t="s">
        <v>139</v>
      </c>
    </row>
    <row r="43" spans="1:19" ht="25.5" customHeight="1">
      <c r="A43" s="11">
        <v>41565</v>
      </c>
      <c r="B43" s="21" t="s">
        <v>197</v>
      </c>
      <c r="C43" s="18" t="s">
        <v>101</v>
      </c>
      <c r="D43" s="17" t="s">
        <v>102</v>
      </c>
      <c r="E43" s="14" t="s">
        <v>20</v>
      </c>
      <c r="F43" s="15" t="s">
        <v>227</v>
      </c>
      <c r="G43" s="12" t="s">
        <v>70</v>
      </c>
      <c r="H43" s="16">
        <v>11.7</v>
      </c>
      <c r="I43" s="13">
        <f>26-H43</f>
        <v>14.3</v>
      </c>
      <c r="J43" s="15" t="s">
        <v>15</v>
      </c>
      <c r="K43" s="22">
        <v>5</v>
      </c>
      <c r="L43" s="13">
        <v>2.16</v>
      </c>
      <c r="M43" s="12">
        <v>6</v>
      </c>
      <c r="N43" s="12" t="s">
        <v>67</v>
      </c>
      <c r="O43" s="12">
        <f>6*3.2</f>
        <v>19.200000000000003</v>
      </c>
      <c r="P43" s="12" t="s">
        <v>47</v>
      </c>
      <c r="Q43" s="12" t="s">
        <v>52</v>
      </c>
      <c r="R43" s="12" t="s">
        <v>60</v>
      </c>
      <c r="S43" s="12" t="s">
        <v>137</v>
      </c>
    </row>
    <row r="44" spans="1:19" ht="25.5" customHeight="1">
      <c r="A44" s="11">
        <v>41566</v>
      </c>
      <c r="B44" s="21" t="s">
        <v>112</v>
      </c>
      <c r="C44" s="18" t="s">
        <v>8</v>
      </c>
      <c r="D44" s="17" t="s">
        <v>192</v>
      </c>
      <c r="E44" s="14" t="s">
        <v>195</v>
      </c>
      <c r="F44" s="15">
        <v>146.5</v>
      </c>
      <c r="G44" s="12" t="s">
        <v>70</v>
      </c>
      <c r="H44" s="16">
        <v>30</v>
      </c>
      <c r="I44" s="13">
        <f>+F44-H44</f>
        <v>116.5</v>
      </c>
      <c r="J44" s="15" t="s">
        <v>15</v>
      </c>
      <c r="K44" s="22">
        <v>18</v>
      </c>
      <c r="L44" s="13">
        <v>62</v>
      </c>
      <c r="M44" s="12">
        <v>76</v>
      </c>
      <c r="N44" s="12" t="s">
        <v>67</v>
      </c>
      <c r="O44" s="12">
        <v>103</v>
      </c>
      <c r="P44" s="12" t="s">
        <v>103</v>
      </c>
      <c r="Q44" s="12" t="s">
        <v>52</v>
      </c>
      <c r="R44" s="12" t="s">
        <v>59</v>
      </c>
      <c r="S44" s="12" t="s">
        <v>138</v>
      </c>
    </row>
    <row r="45" spans="1:19" ht="25.5" customHeight="1">
      <c r="A45" s="11">
        <v>41572</v>
      </c>
      <c r="B45" s="21" t="s">
        <v>197</v>
      </c>
      <c r="C45" s="41" t="s">
        <v>226</v>
      </c>
      <c r="D45" s="17" t="s">
        <v>102</v>
      </c>
      <c r="E45" s="14" t="s">
        <v>20</v>
      </c>
      <c r="F45" s="15">
        <v>50</v>
      </c>
      <c r="G45" s="12" t="s">
        <v>70</v>
      </c>
      <c r="H45" s="16">
        <v>17.5</v>
      </c>
      <c r="I45" s="13">
        <f>+F45-H45</f>
        <v>32.5</v>
      </c>
      <c r="J45" s="15" t="s">
        <v>9</v>
      </c>
      <c r="K45" s="22" t="s">
        <v>223</v>
      </c>
      <c r="L45" s="13">
        <v>1.5</v>
      </c>
      <c r="M45" s="12">
        <v>2.3</v>
      </c>
      <c r="N45" s="12" t="s">
        <v>68</v>
      </c>
      <c r="O45" s="22" t="s">
        <v>225</v>
      </c>
      <c r="P45" s="22" t="s">
        <v>224</v>
      </c>
      <c r="Q45" s="12" t="s">
        <v>52</v>
      </c>
      <c r="R45" s="12"/>
      <c r="S45" s="12" t="s">
        <v>137</v>
      </c>
    </row>
    <row r="46" spans="1:19" ht="25.5" customHeight="1">
      <c r="A46" s="11">
        <v>41573</v>
      </c>
      <c r="B46" s="21" t="s">
        <v>112</v>
      </c>
      <c r="C46" s="18" t="s">
        <v>8</v>
      </c>
      <c r="D46" s="17" t="s">
        <v>199</v>
      </c>
      <c r="E46" s="14" t="s">
        <v>23</v>
      </c>
      <c r="F46" s="15">
        <v>228</v>
      </c>
      <c r="G46" s="12" t="s">
        <v>75</v>
      </c>
      <c r="H46" s="22" t="s">
        <v>80</v>
      </c>
      <c r="I46" s="22" t="s">
        <v>80</v>
      </c>
      <c r="J46" s="22" t="s">
        <v>80</v>
      </c>
      <c r="K46" s="22">
        <v>25</v>
      </c>
      <c r="L46" s="13"/>
      <c r="M46" s="12"/>
      <c r="N46" s="12" t="s">
        <v>67</v>
      </c>
      <c r="O46" s="12">
        <v>163</v>
      </c>
      <c r="P46" s="12" t="s">
        <v>25</v>
      </c>
      <c r="Q46" s="12" t="s">
        <v>52</v>
      </c>
      <c r="R46" s="12" t="s">
        <v>46</v>
      </c>
      <c r="S46" s="12" t="s">
        <v>138</v>
      </c>
    </row>
    <row r="47" spans="1:19" ht="25.5" customHeight="1">
      <c r="A47" s="11">
        <v>41579</v>
      </c>
      <c r="B47" s="21" t="s">
        <v>200</v>
      </c>
      <c r="C47" s="18" t="s">
        <v>8</v>
      </c>
      <c r="D47" s="17" t="s">
        <v>201</v>
      </c>
      <c r="E47" s="14" t="s">
        <v>25</v>
      </c>
      <c r="F47" s="15">
        <v>286</v>
      </c>
      <c r="G47" s="12" t="s">
        <v>70</v>
      </c>
      <c r="H47" s="16">
        <v>40</v>
      </c>
      <c r="I47" s="13">
        <f>+F47-H47</f>
        <v>246</v>
      </c>
      <c r="J47" s="15" t="s">
        <v>15</v>
      </c>
      <c r="K47" s="22"/>
      <c r="L47" s="13"/>
      <c r="M47" s="12"/>
      <c r="N47" s="12" t="s">
        <v>67</v>
      </c>
      <c r="O47" s="12" t="s">
        <v>203</v>
      </c>
      <c r="P47" s="12" t="s">
        <v>47</v>
      </c>
      <c r="Q47" s="12" t="s">
        <v>52</v>
      </c>
      <c r="R47" s="12" t="s">
        <v>11</v>
      </c>
      <c r="S47" s="12" t="s">
        <v>138</v>
      </c>
    </row>
    <row r="48" spans="1:19" ht="25.5" customHeight="1">
      <c r="A48" s="11">
        <v>41586</v>
      </c>
      <c r="B48" s="21" t="s">
        <v>213</v>
      </c>
      <c r="C48" s="18" t="s">
        <v>214</v>
      </c>
      <c r="D48" s="17" t="s">
        <v>144</v>
      </c>
      <c r="E48" s="14" t="s">
        <v>236</v>
      </c>
      <c r="F48" s="15">
        <v>197.5</v>
      </c>
      <c r="G48" s="12" t="s">
        <v>70</v>
      </c>
      <c r="H48" s="16">
        <v>31.6</v>
      </c>
      <c r="I48" s="13">
        <f>+F48-H48</f>
        <v>165.9</v>
      </c>
      <c r="J48" s="15" t="s">
        <v>15</v>
      </c>
      <c r="K48" s="22">
        <v>22</v>
      </c>
      <c r="L48" s="13">
        <v>63.25</v>
      </c>
      <c r="M48" s="12">
        <v>70</v>
      </c>
      <c r="N48" s="12" t="s">
        <v>67</v>
      </c>
      <c r="O48" s="12">
        <v>170.95</v>
      </c>
      <c r="P48" s="12" t="s">
        <v>178</v>
      </c>
      <c r="Q48" s="12" t="s">
        <v>52</v>
      </c>
      <c r="R48" s="12" t="s">
        <v>49</v>
      </c>
      <c r="S48" s="12" t="s">
        <v>139</v>
      </c>
    </row>
    <row r="49" spans="1:19" ht="25.5" customHeight="1">
      <c r="A49" s="11">
        <v>41587</v>
      </c>
      <c r="B49" s="21" t="s">
        <v>202</v>
      </c>
      <c r="C49" s="18" t="s">
        <v>8</v>
      </c>
      <c r="D49" s="17" t="s">
        <v>122</v>
      </c>
      <c r="E49" s="14" t="s">
        <v>23</v>
      </c>
      <c r="F49" s="15">
        <v>232</v>
      </c>
      <c r="G49" s="12" t="s">
        <v>75</v>
      </c>
      <c r="H49" s="22">
        <v>80</v>
      </c>
      <c r="I49" s="22">
        <f>+F49-H49</f>
        <v>152</v>
      </c>
      <c r="J49" s="15" t="s">
        <v>15</v>
      </c>
      <c r="K49" s="22">
        <v>4</v>
      </c>
      <c r="L49" s="13">
        <v>88.5</v>
      </c>
      <c r="M49" s="12">
        <v>221</v>
      </c>
      <c r="N49" s="12" t="s">
        <v>68</v>
      </c>
      <c r="O49" s="12">
        <v>223</v>
      </c>
      <c r="P49" s="12" t="s">
        <v>12</v>
      </c>
      <c r="Q49" s="12" t="s">
        <v>52</v>
      </c>
      <c r="R49" s="12" t="s">
        <v>13</v>
      </c>
      <c r="S49" s="12" t="s">
        <v>138</v>
      </c>
    </row>
    <row r="50" spans="1:19" ht="25.5" customHeight="1">
      <c r="A50" s="11">
        <v>41589</v>
      </c>
      <c r="B50" s="21" t="s">
        <v>41</v>
      </c>
      <c r="C50" s="18" t="s">
        <v>228</v>
      </c>
      <c r="D50" s="17" t="s">
        <v>102</v>
      </c>
      <c r="E50" s="22" t="s">
        <v>23</v>
      </c>
      <c r="F50" s="22">
        <v>138.5</v>
      </c>
      <c r="G50" s="12" t="s">
        <v>70</v>
      </c>
      <c r="H50" s="22">
        <v>22.2</v>
      </c>
      <c r="I50" s="22">
        <f>+F50-H50</f>
        <v>116.3</v>
      </c>
      <c r="J50" s="22" t="s">
        <v>15</v>
      </c>
      <c r="K50" s="22">
        <v>12</v>
      </c>
      <c r="L50" s="22">
        <v>17</v>
      </c>
      <c r="M50" s="22">
        <v>28.5</v>
      </c>
      <c r="N50" s="22" t="s">
        <v>67</v>
      </c>
      <c r="O50" s="22">
        <f>6*6.4+6.2+3.05+0.6</f>
        <v>48.25000000000001</v>
      </c>
      <c r="P50" s="22" t="s">
        <v>12</v>
      </c>
      <c r="Q50" s="22" t="s">
        <v>52</v>
      </c>
      <c r="R50" s="22" t="s">
        <v>229</v>
      </c>
      <c r="S50" s="12" t="s">
        <v>137</v>
      </c>
    </row>
    <row r="51" spans="1:19" ht="25.5" customHeight="1">
      <c r="A51" s="11">
        <v>41590</v>
      </c>
      <c r="B51" s="21" t="s">
        <v>200</v>
      </c>
      <c r="C51" s="18" t="s">
        <v>8</v>
      </c>
      <c r="D51" s="17" t="s">
        <v>204</v>
      </c>
      <c r="E51" s="14" t="s">
        <v>25</v>
      </c>
      <c r="F51" s="15">
        <v>113</v>
      </c>
      <c r="G51" s="12" t="s">
        <v>75</v>
      </c>
      <c r="H51" s="22" t="s">
        <v>86</v>
      </c>
      <c r="I51" s="22" t="s">
        <v>86</v>
      </c>
      <c r="J51" s="22" t="s">
        <v>86</v>
      </c>
      <c r="K51" s="22" t="s">
        <v>205</v>
      </c>
      <c r="L51" s="13">
        <v>47</v>
      </c>
      <c r="M51" s="22" t="s">
        <v>205</v>
      </c>
      <c r="N51" s="22" t="s">
        <v>205</v>
      </c>
      <c r="O51" s="22" t="s">
        <v>205</v>
      </c>
      <c r="P51" s="22" t="s">
        <v>205</v>
      </c>
      <c r="Q51" s="22" t="s">
        <v>205</v>
      </c>
      <c r="R51" s="22" t="s">
        <v>205</v>
      </c>
      <c r="S51" s="12" t="s">
        <v>138</v>
      </c>
    </row>
    <row r="52" spans="1:19" ht="25.5" customHeight="1">
      <c r="A52" s="11">
        <v>41591</v>
      </c>
      <c r="B52" s="21" t="s">
        <v>200</v>
      </c>
      <c r="C52" s="18" t="s">
        <v>8</v>
      </c>
      <c r="D52" s="17" t="s">
        <v>206</v>
      </c>
      <c r="E52" s="22" t="s">
        <v>207</v>
      </c>
      <c r="F52" s="22" t="s">
        <v>207</v>
      </c>
      <c r="G52" s="12" t="s">
        <v>75</v>
      </c>
      <c r="H52" s="22" t="s">
        <v>207</v>
      </c>
      <c r="I52" s="22" t="s">
        <v>207</v>
      </c>
      <c r="J52" s="22" t="s">
        <v>207</v>
      </c>
      <c r="K52" s="22" t="s">
        <v>205</v>
      </c>
      <c r="L52" s="22" t="s">
        <v>205</v>
      </c>
      <c r="M52" s="22" t="s">
        <v>205</v>
      </c>
      <c r="N52" s="22" t="s">
        <v>205</v>
      </c>
      <c r="O52" s="22" t="s">
        <v>205</v>
      </c>
      <c r="P52" s="22" t="s">
        <v>205</v>
      </c>
      <c r="Q52" s="22" t="s">
        <v>205</v>
      </c>
      <c r="R52" s="22" t="s">
        <v>205</v>
      </c>
      <c r="S52" s="12" t="s">
        <v>138</v>
      </c>
    </row>
    <row r="53" spans="1:19" ht="25.5" customHeight="1">
      <c r="A53" s="11">
        <v>41592</v>
      </c>
      <c r="B53" s="21" t="s">
        <v>200</v>
      </c>
      <c r="C53" s="18" t="s">
        <v>8</v>
      </c>
      <c r="D53" s="17" t="s">
        <v>208</v>
      </c>
      <c r="E53" s="22" t="s">
        <v>23</v>
      </c>
      <c r="F53" s="22">
        <v>186</v>
      </c>
      <c r="G53" s="12" t="s">
        <v>75</v>
      </c>
      <c r="H53" s="22" t="s">
        <v>86</v>
      </c>
      <c r="I53" s="22" t="s">
        <v>86</v>
      </c>
      <c r="J53" s="22" t="s">
        <v>86</v>
      </c>
      <c r="K53" s="22" t="s">
        <v>205</v>
      </c>
      <c r="L53" s="22" t="s">
        <v>205</v>
      </c>
      <c r="M53" s="22" t="s">
        <v>205</v>
      </c>
      <c r="N53" s="22" t="s">
        <v>67</v>
      </c>
      <c r="O53" s="22" t="s">
        <v>205</v>
      </c>
      <c r="P53" s="22" t="s">
        <v>24</v>
      </c>
      <c r="Q53" s="22" t="s">
        <v>209</v>
      </c>
      <c r="R53" s="22" t="s">
        <v>210</v>
      </c>
      <c r="S53" s="12" t="s">
        <v>138</v>
      </c>
    </row>
    <row r="54" spans="1:19" ht="25.5" customHeight="1">
      <c r="A54" s="11">
        <v>41593</v>
      </c>
      <c r="B54" s="21" t="s">
        <v>200</v>
      </c>
      <c r="C54" s="18" t="s">
        <v>8</v>
      </c>
      <c r="D54" s="17" t="s">
        <v>211</v>
      </c>
      <c r="E54" s="22" t="s">
        <v>212</v>
      </c>
      <c r="F54" s="22">
        <v>183</v>
      </c>
      <c r="G54" s="12" t="s">
        <v>75</v>
      </c>
      <c r="H54" s="22" t="s">
        <v>86</v>
      </c>
      <c r="I54" s="22" t="s">
        <v>86</v>
      </c>
      <c r="J54" s="22" t="s">
        <v>86</v>
      </c>
      <c r="K54" s="22" t="s">
        <v>205</v>
      </c>
      <c r="L54" s="22">
        <v>30</v>
      </c>
      <c r="M54" s="22">
        <f>183-30</f>
        <v>153</v>
      </c>
      <c r="N54" s="22" t="s">
        <v>205</v>
      </c>
      <c r="O54" s="22" t="s">
        <v>205</v>
      </c>
      <c r="P54" s="22" t="s">
        <v>24</v>
      </c>
      <c r="Q54" s="22" t="s">
        <v>209</v>
      </c>
      <c r="R54" s="22" t="s">
        <v>210</v>
      </c>
      <c r="S54" s="12" t="s">
        <v>138</v>
      </c>
    </row>
    <row r="55" spans="1:19" ht="25.5" customHeight="1">
      <c r="A55" s="11">
        <v>41593</v>
      </c>
      <c r="B55" s="21" t="s">
        <v>244</v>
      </c>
      <c r="C55" s="18" t="s">
        <v>8</v>
      </c>
      <c r="D55" s="17" t="s">
        <v>218</v>
      </c>
      <c r="E55" s="22" t="s">
        <v>236</v>
      </c>
      <c r="F55" s="22">
        <v>197.5</v>
      </c>
      <c r="G55" s="12" t="s">
        <v>70</v>
      </c>
      <c r="H55" s="22">
        <v>31.6</v>
      </c>
      <c r="I55" s="22">
        <f>+F55-H55</f>
        <v>165.9</v>
      </c>
      <c r="J55" s="15" t="s">
        <v>15</v>
      </c>
      <c r="K55" s="22">
        <v>13</v>
      </c>
      <c r="L55" s="22">
        <v>69</v>
      </c>
      <c r="M55" s="22">
        <v>103</v>
      </c>
      <c r="N55" s="22" t="s">
        <v>67</v>
      </c>
      <c r="O55" s="22">
        <v>111.3</v>
      </c>
      <c r="P55" s="22" t="s">
        <v>25</v>
      </c>
      <c r="Q55" s="12" t="s">
        <v>52</v>
      </c>
      <c r="R55" s="22" t="s">
        <v>49</v>
      </c>
      <c r="S55" s="12" t="s">
        <v>139</v>
      </c>
    </row>
    <row r="56" spans="1:19" ht="25.5" customHeight="1">
      <c r="A56" s="11">
        <v>41596</v>
      </c>
      <c r="B56" s="21" t="s">
        <v>112</v>
      </c>
      <c r="C56" s="18" t="s">
        <v>8</v>
      </c>
      <c r="D56" s="17" t="s">
        <v>230</v>
      </c>
      <c r="E56" s="22" t="s">
        <v>23</v>
      </c>
      <c r="F56" s="22">
        <v>232</v>
      </c>
      <c r="G56" s="12" t="s">
        <v>70</v>
      </c>
      <c r="H56" s="22">
        <v>45.98</v>
      </c>
      <c r="I56" s="22">
        <f>+F56-H56</f>
        <v>186.02</v>
      </c>
      <c r="J56" s="22" t="s">
        <v>15</v>
      </c>
      <c r="K56" s="22">
        <v>22</v>
      </c>
      <c r="L56" s="22">
        <v>51</v>
      </c>
      <c r="M56" s="22">
        <v>96</v>
      </c>
      <c r="N56" s="22" t="s">
        <v>67</v>
      </c>
      <c r="O56" s="22">
        <f>25*6</f>
        <v>150</v>
      </c>
      <c r="P56" s="22" t="s">
        <v>25</v>
      </c>
      <c r="Q56" s="22" t="s">
        <v>52</v>
      </c>
      <c r="R56" s="22" t="s">
        <v>231</v>
      </c>
      <c r="S56" s="12" t="s">
        <v>137</v>
      </c>
    </row>
    <row r="57" spans="1:19" ht="25.5" customHeight="1">
      <c r="A57" s="11">
        <v>41608</v>
      </c>
      <c r="B57" s="21" t="s">
        <v>244</v>
      </c>
      <c r="C57" s="18" t="s">
        <v>214</v>
      </c>
      <c r="D57" s="17" t="s">
        <v>215</v>
      </c>
      <c r="E57" s="22" t="s">
        <v>236</v>
      </c>
      <c r="F57" s="22">
        <v>201</v>
      </c>
      <c r="G57" s="12" t="s">
        <v>70</v>
      </c>
      <c r="H57" s="22">
        <v>29</v>
      </c>
      <c r="I57" s="22">
        <f>+F57-H57</f>
        <v>172</v>
      </c>
      <c r="J57" s="15" t="s">
        <v>15</v>
      </c>
      <c r="K57" s="22">
        <v>12</v>
      </c>
      <c r="L57" s="22">
        <v>67.2</v>
      </c>
      <c r="M57" s="22">
        <v>97.7</v>
      </c>
      <c r="N57" s="22" t="s">
        <v>67</v>
      </c>
      <c r="O57" s="22">
        <v>142</v>
      </c>
      <c r="P57" s="22" t="s">
        <v>24</v>
      </c>
      <c r="Q57" s="12" t="s">
        <v>52</v>
      </c>
      <c r="R57" s="22" t="s">
        <v>55</v>
      </c>
      <c r="S57" s="12" t="s">
        <v>139</v>
      </c>
    </row>
    <row r="58" spans="1:19" ht="25.5" customHeight="1">
      <c r="A58" s="11">
        <v>41611</v>
      </c>
      <c r="B58" s="21" t="s">
        <v>112</v>
      </c>
      <c r="C58" s="18" t="s">
        <v>8</v>
      </c>
      <c r="D58" s="17" t="s">
        <v>232</v>
      </c>
      <c r="E58" s="22" t="s">
        <v>23</v>
      </c>
      <c r="F58" s="22">
        <v>243.8</v>
      </c>
      <c r="G58" s="12" t="s">
        <v>70</v>
      </c>
      <c r="H58" s="22">
        <v>51.3</v>
      </c>
      <c r="I58" s="22">
        <f>+F58-H58</f>
        <v>192.5</v>
      </c>
      <c r="J58" s="22" t="s">
        <v>15</v>
      </c>
      <c r="K58" s="22">
        <v>5</v>
      </c>
      <c r="L58" s="22">
        <v>86.61</v>
      </c>
      <c r="M58" s="22">
        <v>102</v>
      </c>
      <c r="N58" s="22" t="s">
        <v>67</v>
      </c>
      <c r="O58" s="22">
        <v>112.39</v>
      </c>
      <c r="P58" s="22" t="s">
        <v>24</v>
      </c>
      <c r="Q58" s="22" t="s">
        <v>52</v>
      </c>
      <c r="R58" s="22" t="s">
        <v>61</v>
      </c>
      <c r="S58" s="12" t="s">
        <v>137</v>
      </c>
    </row>
    <row r="59" spans="1:19" ht="25.5" customHeight="1">
      <c r="A59" s="11">
        <v>41619</v>
      </c>
      <c r="B59" s="21" t="s">
        <v>216</v>
      </c>
      <c r="C59" s="18" t="s">
        <v>8</v>
      </c>
      <c r="D59" s="17" t="s">
        <v>217</v>
      </c>
      <c r="E59" s="22"/>
      <c r="F59" s="22"/>
      <c r="G59" s="1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12" t="s">
        <v>138</v>
      </c>
    </row>
    <row r="60" spans="1:19" ht="25.5" customHeight="1">
      <c r="A60" s="11">
        <v>41619</v>
      </c>
      <c r="B60" s="21" t="s">
        <v>216</v>
      </c>
      <c r="C60" s="18" t="s">
        <v>217</v>
      </c>
      <c r="D60" s="17" t="s">
        <v>102</v>
      </c>
      <c r="E60" s="22" t="s">
        <v>35</v>
      </c>
      <c r="F60" s="22">
        <v>144</v>
      </c>
      <c r="G60" s="12" t="s">
        <v>70</v>
      </c>
      <c r="H60" s="22">
        <v>29.5</v>
      </c>
      <c r="I60" s="22">
        <f>+F60-H60</f>
        <v>114.5</v>
      </c>
      <c r="J60" s="15" t="s">
        <v>9</v>
      </c>
      <c r="K60" s="22" t="s">
        <v>186</v>
      </c>
      <c r="L60" s="22">
        <v>19.4</v>
      </c>
      <c r="M60" s="22" t="s">
        <v>186</v>
      </c>
      <c r="N60" s="22" t="s">
        <v>67</v>
      </c>
      <c r="O60" s="22">
        <v>72</v>
      </c>
      <c r="P60" s="22" t="s">
        <v>12</v>
      </c>
      <c r="Q60" s="22" t="s">
        <v>209</v>
      </c>
      <c r="R60" s="22" t="s">
        <v>186</v>
      </c>
      <c r="S60" s="12" t="s">
        <v>138</v>
      </c>
    </row>
    <row r="61" spans="1:19" ht="25.5" customHeight="1">
      <c r="A61" s="11">
        <v>41619</v>
      </c>
      <c r="B61" s="21" t="s">
        <v>244</v>
      </c>
      <c r="C61" s="18" t="s">
        <v>214</v>
      </c>
      <c r="D61" s="17" t="s">
        <v>237</v>
      </c>
      <c r="E61" s="22" t="s">
        <v>236</v>
      </c>
      <c r="F61" s="22">
        <v>198</v>
      </c>
      <c r="G61" s="12" t="s">
        <v>70</v>
      </c>
      <c r="H61" s="22">
        <v>55</v>
      </c>
      <c r="I61" s="22">
        <f>+F61-H61</f>
        <v>143</v>
      </c>
      <c r="J61" s="15" t="s">
        <v>15</v>
      </c>
      <c r="K61" s="22">
        <v>20</v>
      </c>
      <c r="L61" s="22">
        <v>115.2</v>
      </c>
      <c r="M61" s="22">
        <v>135.5</v>
      </c>
      <c r="N61" s="22" t="s">
        <v>67</v>
      </c>
      <c r="O61" s="22">
        <v>165.3</v>
      </c>
      <c r="P61" s="22" t="s">
        <v>178</v>
      </c>
      <c r="Q61" s="12" t="s">
        <v>52</v>
      </c>
      <c r="R61" s="22" t="s">
        <v>59</v>
      </c>
      <c r="S61" s="12" t="s">
        <v>139</v>
      </c>
    </row>
    <row r="62" spans="1:19" ht="25.5" customHeight="1">
      <c r="A62" s="11">
        <v>41624</v>
      </c>
      <c r="B62" s="21" t="s">
        <v>244</v>
      </c>
      <c r="C62" s="18" t="s">
        <v>240</v>
      </c>
      <c r="D62" s="17" t="s">
        <v>238</v>
      </c>
      <c r="E62" s="22" t="s">
        <v>44</v>
      </c>
      <c r="F62" s="22">
        <v>125.5</v>
      </c>
      <c r="G62" s="12" t="s">
        <v>75</v>
      </c>
      <c r="H62" s="22" t="s">
        <v>86</v>
      </c>
      <c r="I62" s="22" t="s">
        <v>86</v>
      </c>
      <c r="J62" s="22" t="s">
        <v>86</v>
      </c>
      <c r="K62" s="22" t="s">
        <v>186</v>
      </c>
      <c r="L62" s="22"/>
      <c r="M62" s="22" t="s">
        <v>186</v>
      </c>
      <c r="N62" s="22" t="s">
        <v>67</v>
      </c>
      <c r="O62" s="22" t="s">
        <v>186</v>
      </c>
      <c r="P62" s="22" t="s">
        <v>186</v>
      </c>
      <c r="Q62" s="22" t="s">
        <v>186</v>
      </c>
      <c r="R62" s="22" t="s">
        <v>186</v>
      </c>
      <c r="S62" s="12" t="s">
        <v>139</v>
      </c>
    </row>
    <row r="63" spans="1:19" ht="25.5" customHeight="1">
      <c r="A63" s="11">
        <v>41627</v>
      </c>
      <c r="B63" s="21" t="s">
        <v>112</v>
      </c>
      <c r="C63" s="18" t="s">
        <v>69</v>
      </c>
      <c r="D63" s="17" t="s">
        <v>19</v>
      </c>
      <c r="E63" s="22" t="s">
        <v>35</v>
      </c>
      <c r="F63" s="22">
        <v>36.15</v>
      </c>
      <c r="G63" s="12" t="s">
        <v>70</v>
      </c>
      <c r="H63" s="22">
        <v>1.15</v>
      </c>
      <c r="I63" s="22">
        <f>+F63-H63</f>
        <v>35</v>
      </c>
      <c r="J63" s="22" t="s">
        <v>15</v>
      </c>
      <c r="K63" s="22">
        <v>6.5</v>
      </c>
      <c r="L63" s="22">
        <v>18</v>
      </c>
      <c r="M63" s="22">
        <v>15</v>
      </c>
      <c r="N63" s="22" t="s">
        <v>67</v>
      </c>
      <c r="O63" s="22">
        <f>5*6+3.05</f>
        <v>33.05</v>
      </c>
      <c r="P63" s="22" t="s">
        <v>12</v>
      </c>
      <c r="Q63" s="22" t="s">
        <v>52</v>
      </c>
      <c r="R63" s="22" t="s">
        <v>17</v>
      </c>
      <c r="S63" s="12" t="s">
        <v>137</v>
      </c>
    </row>
    <row r="64" spans="1:19" ht="25.5" customHeight="1">
      <c r="A64" s="11"/>
      <c r="B64" s="21"/>
      <c r="C64" s="18"/>
      <c r="D64" s="17"/>
      <c r="E64" s="22"/>
      <c r="F64" s="22"/>
      <c r="G64" s="12"/>
      <c r="H64" s="22"/>
      <c r="I64" s="22"/>
      <c r="J64" s="15"/>
      <c r="K64" s="22"/>
      <c r="L64" s="22"/>
      <c r="M64" s="22"/>
      <c r="N64" s="22"/>
      <c r="O64" s="22"/>
      <c r="P64" s="22"/>
      <c r="Q64" s="22"/>
      <c r="R64" s="22"/>
      <c r="S64" s="12"/>
    </row>
    <row r="65" spans="1:19" ht="25.5" customHeight="1">
      <c r="A65" s="11"/>
      <c r="B65" s="21"/>
      <c r="C65" s="18"/>
      <c r="D65" s="17"/>
      <c r="E65" s="22"/>
      <c r="F65" s="22"/>
      <c r="G65" s="12"/>
      <c r="H65" s="22"/>
      <c r="I65" s="22"/>
      <c r="J65" s="15"/>
      <c r="K65" s="22"/>
      <c r="L65" s="22"/>
      <c r="M65" s="22"/>
      <c r="N65" s="22"/>
      <c r="O65" s="22"/>
      <c r="P65" s="22"/>
      <c r="Q65" s="22"/>
      <c r="R65" s="22"/>
      <c r="S65" s="12"/>
    </row>
    <row r="66" spans="1:19" ht="25.5" customHeight="1">
      <c r="A66" s="11"/>
      <c r="B66" s="21"/>
      <c r="C66" s="18"/>
      <c r="D66" s="17"/>
      <c r="E66" s="22"/>
      <c r="F66" s="22"/>
      <c r="G66" s="12"/>
      <c r="H66" s="22"/>
      <c r="I66" s="22"/>
      <c r="J66" s="15"/>
      <c r="K66" s="22"/>
      <c r="L66" s="22"/>
      <c r="M66" s="22"/>
      <c r="N66" s="22"/>
      <c r="O66" s="22"/>
      <c r="P66" s="22"/>
      <c r="Q66" s="22"/>
      <c r="R66" s="22"/>
      <c r="S66" s="12"/>
    </row>
  </sheetData>
  <sheetProtection/>
  <autoFilter ref="A3:S64">
    <sortState ref="A4:S66">
      <sortCondition sortBy="value" ref="A4:A66"/>
    </sortState>
  </autoFilter>
  <printOptions gridLines="1" horizontalCentered="1" verticalCentered="1"/>
  <pageMargins left="0" right="0.3937007874015748" top="0" bottom="0" header="0" footer="0"/>
  <pageSetup fitToHeight="1" fitToWidth="1" horizontalDpi="600" verticalDpi="600" orientation="landscape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B10" sqref="B10:B13"/>
    </sheetView>
  </sheetViews>
  <sheetFormatPr defaultColWidth="11.421875" defaultRowHeight="12.75"/>
  <cols>
    <col min="2" max="2" width="23.421875" style="0" customWidth="1"/>
  </cols>
  <sheetData>
    <row r="1" spans="2:25" s="8" customFormat="1" ht="15.75">
      <c r="B1" s="7" t="s">
        <v>134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8" customFormat="1" ht="16.5" thickBot="1">
      <c r="B2" s="9" t="s">
        <v>756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3.5" thickTop="1"/>
    <row r="10" spans="1:2" ht="24.75" customHeight="1">
      <c r="A10" s="130">
        <v>1</v>
      </c>
      <c r="B10" s="205" t="s">
        <v>400</v>
      </c>
    </row>
    <row r="11" spans="1:2" ht="24.75" customHeight="1">
      <c r="A11" s="130">
        <v>2</v>
      </c>
      <c r="B11" s="205" t="s">
        <v>759</v>
      </c>
    </row>
    <row r="12" spans="1:2" ht="24.75" customHeight="1">
      <c r="A12" s="130">
        <v>3</v>
      </c>
      <c r="B12" s="205" t="s">
        <v>593</v>
      </c>
    </row>
    <row r="13" spans="1:2" ht="24.75" customHeight="1">
      <c r="A13" s="130">
        <v>4</v>
      </c>
      <c r="B13" s="205" t="s">
        <v>762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C12"/>
  <sheetViews>
    <sheetView zoomScalePageLayoutView="0" workbookViewId="0" topLeftCell="A1">
      <selection activeCell="E29" sqref="E29"/>
    </sheetView>
  </sheetViews>
  <sheetFormatPr defaultColWidth="11.421875" defaultRowHeight="12.75"/>
  <cols>
    <col min="3" max="3" width="22.57421875" style="0" customWidth="1"/>
  </cols>
  <sheetData>
    <row r="5" spans="2:3" ht="12.75">
      <c r="B5" s="278" t="s">
        <v>623</v>
      </c>
      <c r="C5" s="278" t="s">
        <v>787</v>
      </c>
    </row>
    <row r="6" spans="2:3" ht="19.5" customHeight="1">
      <c r="B6" s="130">
        <v>1</v>
      </c>
      <c r="C6" s="205" t="s">
        <v>788</v>
      </c>
    </row>
    <row r="7" spans="2:3" ht="19.5" customHeight="1">
      <c r="B7" s="130">
        <v>2</v>
      </c>
      <c r="C7" s="205" t="s">
        <v>773</v>
      </c>
    </row>
    <row r="8" spans="2:3" ht="19.5" customHeight="1">
      <c r="B8" s="130">
        <v>3</v>
      </c>
      <c r="C8" s="274" t="s">
        <v>784</v>
      </c>
    </row>
    <row r="9" spans="2:3" ht="19.5" customHeight="1">
      <c r="B9" s="130">
        <v>4</v>
      </c>
      <c r="C9" s="205" t="s">
        <v>782</v>
      </c>
    </row>
    <row r="10" spans="2:3" ht="19.5" customHeight="1">
      <c r="B10" s="130">
        <v>5</v>
      </c>
      <c r="C10" s="274" t="s">
        <v>95</v>
      </c>
    </row>
    <row r="11" spans="2:3" ht="27.75" customHeight="1">
      <c r="B11" s="130">
        <v>6</v>
      </c>
      <c r="C11" s="205" t="s">
        <v>762</v>
      </c>
    </row>
    <row r="12" spans="2:3" ht="19.5" customHeight="1">
      <c r="B12" s="130">
        <v>7</v>
      </c>
      <c r="C12" s="205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9:C15"/>
  <sheetViews>
    <sheetView zoomScalePageLayoutView="0" workbookViewId="0" topLeftCell="A4">
      <selection activeCell="C9" sqref="C9:C15"/>
    </sheetView>
  </sheetViews>
  <sheetFormatPr defaultColWidth="11.421875" defaultRowHeight="12.75"/>
  <cols>
    <col min="3" max="3" width="34.140625" style="0" customWidth="1"/>
  </cols>
  <sheetData>
    <row r="9" spans="2:3" ht="15" customHeight="1">
      <c r="B9" s="130">
        <v>1</v>
      </c>
      <c r="C9" s="205" t="s">
        <v>32</v>
      </c>
    </row>
    <row r="10" spans="2:3" ht="15" customHeight="1">
      <c r="B10" s="130">
        <v>2</v>
      </c>
      <c r="C10" s="205" t="s">
        <v>800</v>
      </c>
    </row>
    <row r="11" spans="2:3" ht="15" customHeight="1">
      <c r="B11" s="130">
        <v>3</v>
      </c>
      <c r="C11" s="205" t="s">
        <v>773</v>
      </c>
    </row>
    <row r="12" spans="2:3" ht="15" customHeight="1">
      <c r="B12" s="130">
        <v>4</v>
      </c>
      <c r="C12" s="205" t="s">
        <v>106</v>
      </c>
    </row>
    <row r="13" spans="2:3" ht="15" customHeight="1">
      <c r="B13" s="130">
        <v>5</v>
      </c>
      <c r="C13" s="205" t="s">
        <v>790</v>
      </c>
    </row>
    <row r="14" spans="2:3" ht="15" customHeight="1">
      <c r="B14" s="130">
        <v>6</v>
      </c>
      <c r="C14" s="205" t="s">
        <v>790</v>
      </c>
    </row>
    <row r="15" spans="2:3" ht="15" customHeight="1">
      <c r="B15" s="130">
        <v>7</v>
      </c>
      <c r="C15" s="20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5:C64"/>
  <sheetViews>
    <sheetView zoomScalePageLayoutView="0" workbookViewId="0" topLeftCell="A1">
      <selection activeCell="E26" sqref="E26"/>
    </sheetView>
  </sheetViews>
  <sheetFormatPr defaultColWidth="11.421875" defaultRowHeight="12.75"/>
  <cols>
    <col min="3" max="3" width="34.140625" style="0" customWidth="1"/>
  </cols>
  <sheetData>
    <row r="5" ht="12.75">
      <c r="B5" s="287" t="s">
        <v>847</v>
      </c>
    </row>
    <row r="9" spans="2:3" ht="15" customHeight="1">
      <c r="B9" s="130">
        <v>1</v>
      </c>
      <c r="C9" s="285" t="s">
        <v>702</v>
      </c>
    </row>
    <row r="10" spans="2:3" ht="15" customHeight="1">
      <c r="B10" s="130">
        <v>2</v>
      </c>
      <c r="C10" s="285" t="s">
        <v>165</v>
      </c>
    </row>
    <row r="11" spans="2:3" ht="15" customHeight="1">
      <c r="B11" s="130">
        <v>3</v>
      </c>
      <c r="C11" s="285" t="s">
        <v>807</v>
      </c>
    </row>
    <row r="12" spans="2:3" ht="15" customHeight="1">
      <c r="B12" s="130">
        <v>4</v>
      </c>
      <c r="C12" s="285" t="s">
        <v>808</v>
      </c>
    </row>
    <row r="13" spans="2:3" ht="15" customHeight="1">
      <c r="B13" s="130">
        <v>5</v>
      </c>
      <c r="C13" s="205" t="s">
        <v>37</v>
      </c>
    </row>
    <row r="14" spans="2:3" ht="15" customHeight="1">
      <c r="B14" s="130">
        <v>6</v>
      </c>
      <c r="C14" s="285" t="s">
        <v>605</v>
      </c>
    </row>
    <row r="15" spans="2:3" ht="15" customHeight="1">
      <c r="B15" s="130">
        <v>7</v>
      </c>
      <c r="C15" s="285" t="s">
        <v>34</v>
      </c>
    </row>
    <row r="16" spans="2:3" ht="15" customHeight="1">
      <c r="B16" s="130">
        <v>8</v>
      </c>
      <c r="C16" s="188" t="s">
        <v>804</v>
      </c>
    </row>
    <row r="17" spans="2:3" ht="15" customHeight="1">
      <c r="B17" s="130">
        <v>9</v>
      </c>
      <c r="C17" s="188" t="s">
        <v>844</v>
      </c>
    </row>
    <row r="18" spans="2:3" ht="15" customHeight="1">
      <c r="B18" s="130">
        <v>10</v>
      </c>
      <c r="C18" s="188" t="s">
        <v>811</v>
      </c>
    </row>
    <row r="19" spans="2:3" ht="15" customHeight="1">
      <c r="B19" s="130">
        <v>11</v>
      </c>
      <c r="C19" s="274" t="s">
        <v>32</v>
      </c>
    </row>
    <row r="20" spans="2:3" ht="15" customHeight="1">
      <c r="B20" s="130">
        <v>12</v>
      </c>
      <c r="C20" s="283" t="s">
        <v>607</v>
      </c>
    </row>
    <row r="21" spans="2:3" ht="15" customHeight="1">
      <c r="B21" s="130">
        <v>13</v>
      </c>
      <c r="C21" s="188" t="s">
        <v>640</v>
      </c>
    </row>
    <row r="22" spans="2:3" ht="15" customHeight="1">
      <c r="B22" s="130">
        <v>14</v>
      </c>
      <c r="C22" s="188" t="s">
        <v>814</v>
      </c>
    </row>
    <row r="23" spans="2:3" ht="15" customHeight="1">
      <c r="B23" s="130">
        <v>15</v>
      </c>
      <c r="C23" s="188" t="s">
        <v>109</v>
      </c>
    </row>
    <row r="24" spans="2:3" ht="15" customHeight="1">
      <c r="B24" s="130">
        <v>16</v>
      </c>
      <c r="C24" s="188" t="s">
        <v>816</v>
      </c>
    </row>
    <row r="25" spans="2:3" ht="15" customHeight="1">
      <c r="B25" s="130">
        <v>17</v>
      </c>
      <c r="C25" s="188" t="s">
        <v>805</v>
      </c>
    </row>
    <row r="26" spans="2:3" ht="15" customHeight="1">
      <c r="B26" s="130">
        <v>18</v>
      </c>
      <c r="C26" s="283" t="s">
        <v>834</v>
      </c>
    </row>
    <row r="27" spans="2:3" ht="15" customHeight="1">
      <c r="B27" s="130">
        <v>19</v>
      </c>
      <c r="C27" s="188" t="s">
        <v>831</v>
      </c>
    </row>
    <row r="28" spans="2:3" ht="15" customHeight="1">
      <c r="B28" s="130">
        <v>20</v>
      </c>
      <c r="C28" s="188" t="s">
        <v>817</v>
      </c>
    </row>
    <row r="29" spans="2:3" ht="15" customHeight="1">
      <c r="B29" s="130">
        <v>21</v>
      </c>
      <c r="C29" s="188" t="s">
        <v>818</v>
      </c>
    </row>
    <row r="30" spans="2:3" ht="15" customHeight="1">
      <c r="B30" s="130">
        <v>22</v>
      </c>
      <c r="C30" s="188" t="s">
        <v>621</v>
      </c>
    </row>
    <row r="31" spans="2:3" ht="15" customHeight="1">
      <c r="B31" s="130">
        <v>23</v>
      </c>
      <c r="C31" s="188" t="s">
        <v>819</v>
      </c>
    </row>
    <row r="32" spans="2:3" ht="15" customHeight="1">
      <c r="B32" s="130">
        <v>24</v>
      </c>
      <c r="C32" s="282" t="s">
        <v>248</v>
      </c>
    </row>
    <row r="33" spans="2:3" ht="15" customHeight="1">
      <c r="B33" s="130">
        <v>25</v>
      </c>
      <c r="C33" s="188" t="s">
        <v>820</v>
      </c>
    </row>
    <row r="34" spans="2:3" ht="15" customHeight="1">
      <c r="B34" s="130">
        <v>26</v>
      </c>
      <c r="C34" s="274" t="s">
        <v>800</v>
      </c>
    </row>
    <row r="35" spans="2:3" ht="15" customHeight="1">
      <c r="B35" s="130">
        <v>27</v>
      </c>
      <c r="C35" s="188" t="s">
        <v>124</v>
      </c>
    </row>
    <row r="36" spans="2:3" ht="15" customHeight="1">
      <c r="B36" s="130">
        <v>28</v>
      </c>
      <c r="C36" s="283" t="s">
        <v>836</v>
      </c>
    </row>
    <row r="37" spans="2:3" ht="15" customHeight="1">
      <c r="B37" s="130">
        <v>29</v>
      </c>
      <c r="C37" s="188" t="s">
        <v>569</v>
      </c>
    </row>
    <row r="38" spans="2:3" ht="15" customHeight="1">
      <c r="B38" s="130">
        <v>30</v>
      </c>
      <c r="C38" s="188" t="s">
        <v>730</v>
      </c>
    </row>
    <row r="39" spans="2:3" ht="15" customHeight="1">
      <c r="B39" s="130">
        <v>31</v>
      </c>
      <c r="C39" s="188" t="s">
        <v>821</v>
      </c>
    </row>
    <row r="40" spans="2:3" ht="15" customHeight="1">
      <c r="B40" s="130">
        <v>32</v>
      </c>
      <c r="C40" s="188" t="s">
        <v>822</v>
      </c>
    </row>
    <row r="41" spans="2:3" ht="15" customHeight="1">
      <c r="B41" s="130">
        <v>33</v>
      </c>
      <c r="C41" s="282" t="s">
        <v>806</v>
      </c>
    </row>
    <row r="42" spans="2:3" ht="15" customHeight="1">
      <c r="B42" s="130">
        <v>34</v>
      </c>
      <c r="C42" s="188" t="s">
        <v>845</v>
      </c>
    </row>
    <row r="43" spans="2:3" ht="15" customHeight="1">
      <c r="B43" s="130">
        <v>35</v>
      </c>
      <c r="C43" s="188" t="s">
        <v>317</v>
      </c>
    </row>
    <row r="44" spans="2:3" ht="15" customHeight="1">
      <c r="B44" s="130">
        <v>36</v>
      </c>
      <c r="C44" s="188" t="s">
        <v>38</v>
      </c>
    </row>
    <row r="45" spans="2:3" ht="15" customHeight="1">
      <c r="B45" s="130">
        <v>37</v>
      </c>
      <c r="C45" s="188" t="s">
        <v>824</v>
      </c>
    </row>
    <row r="46" spans="2:3" ht="15" customHeight="1">
      <c r="B46" s="130">
        <v>38</v>
      </c>
      <c r="C46" s="188" t="s">
        <v>825</v>
      </c>
    </row>
    <row r="47" spans="2:3" ht="15" customHeight="1">
      <c r="B47" s="130">
        <v>39</v>
      </c>
      <c r="C47" s="283" t="s">
        <v>839</v>
      </c>
    </row>
    <row r="48" spans="2:3" ht="15" customHeight="1">
      <c r="B48" s="130">
        <v>40</v>
      </c>
      <c r="C48" s="188" t="s">
        <v>827</v>
      </c>
    </row>
    <row r="49" spans="2:3" ht="15" customHeight="1">
      <c r="B49" s="130">
        <v>41</v>
      </c>
      <c r="C49" s="188" t="s">
        <v>660</v>
      </c>
    </row>
    <row r="50" spans="2:3" ht="15" customHeight="1">
      <c r="B50" s="130">
        <v>42</v>
      </c>
      <c r="C50" s="188" t="s">
        <v>782</v>
      </c>
    </row>
    <row r="51" spans="2:3" ht="15" customHeight="1">
      <c r="B51" s="130">
        <v>43</v>
      </c>
      <c r="C51" s="188" t="s">
        <v>305</v>
      </c>
    </row>
    <row r="52" spans="2:3" ht="15" customHeight="1">
      <c r="B52" s="130">
        <v>44</v>
      </c>
      <c r="C52" s="274" t="s">
        <v>106</v>
      </c>
    </row>
    <row r="53" spans="2:3" ht="15" customHeight="1">
      <c r="B53" s="130">
        <v>45</v>
      </c>
      <c r="C53" s="188" t="s">
        <v>846</v>
      </c>
    </row>
    <row r="54" spans="2:3" ht="15" customHeight="1">
      <c r="B54" s="130">
        <v>46</v>
      </c>
      <c r="C54" s="188" t="s">
        <v>95</v>
      </c>
    </row>
    <row r="55" spans="2:3" ht="15" customHeight="1">
      <c r="B55" s="130">
        <v>47</v>
      </c>
      <c r="C55" s="188" t="s">
        <v>98</v>
      </c>
    </row>
    <row r="56" spans="2:3" ht="15" customHeight="1">
      <c r="B56" s="130">
        <v>48</v>
      </c>
      <c r="C56" s="188" t="s">
        <v>829</v>
      </c>
    </row>
    <row r="57" spans="2:3" ht="15" customHeight="1">
      <c r="B57" s="130">
        <v>49</v>
      </c>
      <c r="C57" s="282" t="s">
        <v>830</v>
      </c>
    </row>
    <row r="58" spans="2:3" ht="15" customHeight="1">
      <c r="B58" s="130">
        <v>50</v>
      </c>
      <c r="C58" s="283" t="s">
        <v>618</v>
      </c>
    </row>
    <row r="59" spans="2:3" ht="15" customHeight="1">
      <c r="B59" s="130">
        <v>51</v>
      </c>
      <c r="C59" s="282" t="s">
        <v>776</v>
      </c>
    </row>
    <row r="60" spans="2:3" ht="15" customHeight="1">
      <c r="B60" s="130">
        <v>52</v>
      </c>
      <c r="C60" s="274" t="s">
        <v>790</v>
      </c>
    </row>
    <row r="61" spans="2:3" ht="15" customHeight="1">
      <c r="B61" s="130">
        <v>53</v>
      </c>
      <c r="C61" s="274" t="s">
        <v>78</v>
      </c>
    </row>
    <row r="62" ht="12.75">
      <c r="C62" s="160"/>
    </row>
    <row r="63" ht="12.75">
      <c r="C63" s="144"/>
    </row>
    <row r="64" ht="12.75">
      <c r="C64" s="14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9:D23"/>
  <sheetViews>
    <sheetView zoomScalePageLayoutView="0" workbookViewId="0" topLeftCell="A1">
      <selection activeCell="H29" sqref="H29"/>
    </sheetView>
  </sheetViews>
  <sheetFormatPr defaultColWidth="11.421875" defaultRowHeight="12.75"/>
  <cols>
    <col min="3" max="3" width="11.421875" style="130" customWidth="1"/>
    <col min="4" max="4" width="36.28125" style="0" customWidth="1"/>
  </cols>
  <sheetData>
    <row r="9" spans="3:4" ht="15" customHeight="1">
      <c r="C9" s="130">
        <v>1</v>
      </c>
      <c r="D9" s="205" t="s">
        <v>32</v>
      </c>
    </row>
    <row r="10" spans="3:4" ht="15" customHeight="1">
      <c r="C10" s="130">
        <v>2</v>
      </c>
      <c r="D10" s="205" t="s">
        <v>400</v>
      </c>
    </row>
    <row r="11" spans="3:4" ht="15" customHeight="1">
      <c r="C11" s="130">
        <v>3</v>
      </c>
      <c r="D11" s="205" t="s">
        <v>759</v>
      </c>
    </row>
    <row r="12" spans="3:4" ht="15" customHeight="1">
      <c r="C12" s="130">
        <v>4</v>
      </c>
      <c r="D12" s="205" t="s">
        <v>800</v>
      </c>
    </row>
    <row r="13" spans="3:4" ht="15" customHeight="1">
      <c r="C13" s="130">
        <v>5</v>
      </c>
      <c r="D13" s="274" t="s">
        <v>593</v>
      </c>
    </row>
    <row r="14" spans="3:4" ht="15" customHeight="1">
      <c r="C14" s="130">
        <v>6</v>
      </c>
      <c r="D14" s="205" t="s">
        <v>788</v>
      </c>
    </row>
    <row r="15" spans="3:4" ht="15" customHeight="1">
      <c r="C15" s="130">
        <v>7</v>
      </c>
      <c r="D15" s="205" t="s">
        <v>773</v>
      </c>
    </row>
    <row r="16" spans="3:4" ht="15" customHeight="1">
      <c r="C16" s="130">
        <v>8</v>
      </c>
      <c r="D16" s="205" t="s">
        <v>784</v>
      </c>
    </row>
    <row r="17" spans="3:4" ht="15" customHeight="1">
      <c r="C17" s="130">
        <v>9</v>
      </c>
      <c r="D17" s="274" t="s">
        <v>782</v>
      </c>
    </row>
    <row r="18" spans="3:4" ht="15" customHeight="1">
      <c r="C18" s="130">
        <v>10</v>
      </c>
      <c r="D18" s="205" t="s">
        <v>106</v>
      </c>
    </row>
    <row r="19" spans="3:4" ht="15" customHeight="1">
      <c r="C19" s="130">
        <v>11</v>
      </c>
      <c r="D19" s="205" t="s">
        <v>95</v>
      </c>
    </row>
    <row r="20" spans="3:4" ht="15" customHeight="1">
      <c r="C20" s="130">
        <v>12</v>
      </c>
      <c r="D20" s="205" t="s">
        <v>762</v>
      </c>
    </row>
    <row r="21" spans="3:4" ht="15" customHeight="1">
      <c r="C21" s="130">
        <v>13</v>
      </c>
      <c r="D21" s="205" t="s">
        <v>776</v>
      </c>
    </row>
    <row r="22" spans="3:4" ht="15" customHeight="1">
      <c r="C22" s="130">
        <v>14</v>
      </c>
      <c r="D22" s="205" t="s">
        <v>790</v>
      </c>
    </row>
    <row r="23" spans="3:4" ht="15" customHeight="1">
      <c r="C23" s="130">
        <v>15</v>
      </c>
      <c r="D23" s="20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C89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2" width="11.421875" style="157" customWidth="1"/>
    <col min="3" max="3" width="45.28125" style="157" customWidth="1"/>
    <col min="4" max="16384" width="11.421875" style="157" customWidth="1"/>
  </cols>
  <sheetData>
    <row r="4" ht="12.75">
      <c r="B4" s="288" t="s">
        <v>843</v>
      </c>
    </row>
    <row r="9" spans="2:3" ht="12.75">
      <c r="B9" s="286">
        <v>1</v>
      </c>
      <c r="C9" s="284" t="s">
        <v>85</v>
      </c>
    </row>
    <row r="10" spans="2:3" ht="12.75">
      <c r="B10" s="286">
        <v>2</v>
      </c>
      <c r="C10" s="285" t="s">
        <v>603</v>
      </c>
    </row>
    <row r="11" spans="2:3" ht="12.75">
      <c r="B11" s="286">
        <v>3</v>
      </c>
      <c r="C11" s="285" t="s">
        <v>39</v>
      </c>
    </row>
    <row r="12" spans="2:3" ht="12.75">
      <c r="B12" s="286">
        <v>4</v>
      </c>
      <c r="C12" s="285" t="s">
        <v>165</v>
      </c>
    </row>
    <row r="13" spans="2:3" ht="12.75">
      <c r="B13" s="286">
        <v>5</v>
      </c>
      <c r="C13" s="282" t="s">
        <v>595</v>
      </c>
    </row>
    <row r="14" spans="2:3" ht="12.75">
      <c r="B14" s="286">
        <v>6</v>
      </c>
      <c r="C14" s="285" t="s">
        <v>87</v>
      </c>
    </row>
    <row r="15" spans="2:3" ht="12.75">
      <c r="B15" s="286">
        <v>7</v>
      </c>
      <c r="C15" s="285" t="s">
        <v>807</v>
      </c>
    </row>
    <row r="16" spans="2:3" ht="12.75">
      <c r="B16" s="286">
        <v>8</v>
      </c>
      <c r="C16" s="285" t="s">
        <v>114</v>
      </c>
    </row>
    <row r="17" spans="2:3" ht="12.75">
      <c r="B17" s="286">
        <v>9</v>
      </c>
      <c r="C17" s="282" t="s">
        <v>808</v>
      </c>
    </row>
    <row r="18" spans="2:3" ht="12.75">
      <c r="B18" s="286">
        <v>10</v>
      </c>
      <c r="C18" s="205" t="s">
        <v>37</v>
      </c>
    </row>
    <row r="19" spans="2:3" ht="12.75">
      <c r="B19" s="286">
        <v>11</v>
      </c>
      <c r="C19" s="285" t="s">
        <v>605</v>
      </c>
    </row>
    <row r="20" spans="2:3" ht="12.75">
      <c r="B20" s="286">
        <v>12</v>
      </c>
      <c r="C20" s="285" t="s">
        <v>34</v>
      </c>
    </row>
    <row r="21" spans="2:3" ht="12.75">
      <c r="B21" s="286">
        <v>13</v>
      </c>
      <c r="C21" s="285" t="s">
        <v>809</v>
      </c>
    </row>
    <row r="22" spans="2:3" ht="12.75">
      <c r="B22" s="286">
        <v>14</v>
      </c>
      <c r="C22" s="285" t="s">
        <v>804</v>
      </c>
    </row>
    <row r="23" spans="2:3" ht="12.75">
      <c r="B23" s="286">
        <v>15</v>
      </c>
      <c r="C23" s="285" t="s">
        <v>810</v>
      </c>
    </row>
    <row r="24" spans="2:3" ht="12.75">
      <c r="B24" s="286">
        <v>16</v>
      </c>
      <c r="C24" s="274" t="s">
        <v>117</v>
      </c>
    </row>
    <row r="25" spans="2:3" ht="12.75">
      <c r="B25" s="286">
        <v>17</v>
      </c>
      <c r="C25" s="188" t="s">
        <v>811</v>
      </c>
    </row>
    <row r="26" spans="2:3" ht="12.75">
      <c r="B26" s="286">
        <v>18</v>
      </c>
      <c r="C26" s="188" t="s">
        <v>32</v>
      </c>
    </row>
    <row r="27" spans="2:3" ht="12.75">
      <c r="B27" s="286">
        <v>19</v>
      </c>
      <c r="C27" s="283" t="s">
        <v>607</v>
      </c>
    </row>
    <row r="28" spans="2:3" ht="12.75">
      <c r="B28" s="286">
        <v>20</v>
      </c>
      <c r="C28" s="188" t="s">
        <v>812</v>
      </c>
    </row>
    <row r="29" spans="2:3" ht="12.75">
      <c r="B29" s="286">
        <v>21</v>
      </c>
      <c r="C29" s="283" t="s">
        <v>832</v>
      </c>
    </row>
    <row r="30" spans="2:3" ht="12.75">
      <c r="B30" s="286">
        <v>22</v>
      </c>
      <c r="C30" s="188" t="s">
        <v>89</v>
      </c>
    </row>
    <row r="31" spans="2:3" ht="12.75">
      <c r="B31" s="286">
        <v>23</v>
      </c>
      <c r="C31" s="188" t="s">
        <v>813</v>
      </c>
    </row>
    <row r="32" spans="2:3" ht="12.75">
      <c r="B32" s="286">
        <v>24</v>
      </c>
      <c r="C32" s="282" t="s">
        <v>525</v>
      </c>
    </row>
    <row r="33" spans="2:3" ht="12.75">
      <c r="B33" s="286">
        <v>25</v>
      </c>
      <c r="C33" s="188" t="s">
        <v>640</v>
      </c>
    </row>
    <row r="34" spans="2:3" ht="12.75">
      <c r="B34" s="286">
        <v>26</v>
      </c>
      <c r="C34" s="188" t="s">
        <v>814</v>
      </c>
    </row>
    <row r="35" spans="2:3" ht="12.75">
      <c r="B35" s="286">
        <v>27</v>
      </c>
      <c r="C35" s="188" t="s">
        <v>109</v>
      </c>
    </row>
    <row r="36" spans="2:3" ht="12.75">
      <c r="B36" s="286">
        <v>28</v>
      </c>
      <c r="C36" s="188" t="s">
        <v>815</v>
      </c>
    </row>
    <row r="37" spans="2:3" ht="12.75">
      <c r="B37" s="286">
        <v>29</v>
      </c>
      <c r="C37" s="283" t="s">
        <v>833</v>
      </c>
    </row>
    <row r="38" spans="2:3" ht="12.75">
      <c r="B38" s="286">
        <v>30</v>
      </c>
      <c r="C38" s="188" t="s">
        <v>816</v>
      </c>
    </row>
    <row r="39" spans="2:3" ht="12.75">
      <c r="B39" s="286">
        <v>31</v>
      </c>
      <c r="C39" s="188" t="s">
        <v>805</v>
      </c>
    </row>
    <row r="40" spans="2:3" ht="12.75">
      <c r="B40" s="286">
        <v>32</v>
      </c>
      <c r="C40" s="283" t="s">
        <v>834</v>
      </c>
    </row>
    <row r="41" spans="2:3" ht="12.75">
      <c r="B41" s="286">
        <v>33</v>
      </c>
      <c r="C41" s="274" t="s">
        <v>400</v>
      </c>
    </row>
    <row r="42" spans="2:3" ht="12.75">
      <c r="B42" s="286">
        <v>34</v>
      </c>
      <c r="C42" s="188" t="s">
        <v>817</v>
      </c>
    </row>
    <row r="43" spans="2:3" ht="12.75">
      <c r="B43" s="286">
        <v>35</v>
      </c>
      <c r="C43" s="188" t="s">
        <v>818</v>
      </c>
    </row>
    <row r="44" spans="2:3" ht="12.75">
      <c r="B44" s="286">
        <v>36</v>
      </c>
      <c r="C44" s="188" t="s">
        <v>43</v>
      </c>
    </row>
    <row r="45" spans="2:3" ht="12.75">
      <c r="B45" s="286">
        <v>37</v>
      </c>
      <c r="C45" s="188" t="s">
        <v>621</v>
      </c>
    </row>
    <row r="46" spans="2:3" ht="12.75">
      <c r="B46" s="286">
        <v>38</v>
      </c>
      <c r="C46" s="188" t="s">
        <v>819</v>
      </c>
    </row>
    <row r="47" spans="2:3" ht="12.75">
      <c r="B47" s="286">
        <v>39</v>
      </c>
      <c r="C47" s="274" t="s">
        <v>759</v>
      </c>
    </row>
    <row r="48" spans="2:3" ht="12.75">
      <c r="B48" s="286">
        <v>40</v>
      </c>
      <c r="C48" s="188" t="s">
        <v>820</v>
      </c>
    </row>
    <row r="49" spans="2:3" ht="12.75">
      <c r="B49" s="286">
        <v>41</v>
      </c>
      <c r="C49" s="283" t="s">
        <v>835</v>
      </c>
    </row>
    <row r="50" spans="2:3" ht="12.75">
      <c r="B50" s="286">
        <v>42</v>
      </c>
      <c r="C50" s="274" t="s">
        <v>800</v>
      </c>
    </row>
    <row r="51" spans="2:3" ht="12.75">
      <c r="B51" s="286">
        <v>43</v>
      </c>
      <c r="C51" s="282" t="s">
        <v>124</v>
      </c>
    </row>
    <row r="52" spans="2:3" ht="12.75">
      <c r="B52" s="286">
        <v>44</v>
      </c>
      <c r="C52" s="283" t="s">
        <v>836</v>
      </c>
    </row>
    <row r="53" spans="2:3" ht="12.75">
      <c r="B53" s="286">
        <v>45</v>
      </c>
      <c r="C53" s="188" t="s">
        <v>569</v>
      </c>
    </row>
    <row r="54" spans="2:3" ht="12.75">
      <c r="B54" s="286">
        <v>46</v>
      </c>
      <c r="C54" s="188" t="s">
        <v>730</v>
      </c>
    </row>
    <row r="55" spans="2:3" ht="12.75">
      <c r="B55" s="286">
        <v>47</v>
      </c>
      <c r="C55" s="188" t="s">
        <v>821</v>
      </c>
    </row>
    <row r="56" spans="2:3" ht="12.75">
      <c r="B56" s="286">
        <v>48</v>
      </c>
      <c r="C56" s="188" t="s">
        <v>822</v>
      </c>
    </row>
    <row r="57" spans="2:3" ht="12.75">
      <c r="B57" s="286">
        <v>49</v>
      </c>
      <c r="C57" s="283" t="s">
        <v>837</v>
      </c>
    </row>
    <row r="58" spans="2:3" ht="12.75">
      <c r="B58" s="286">
        <v>50</v>
      </c>
      <c r="C58" s="282" t="s">
        <v>806</v>
      </c>
    </row>
    <row r="59" spans="2:3" ht="12.75">
      <c r="B59" s="286">
        <v>51</v>
      </c>
      <c r="C59" s="274" t="s">
        <v>593</v>
      </c>
    </row>
    <row r="60" spans="2:3" ht="12.75">
      <c r="B60" s="286">
        <v>52</v>
      </c>
      <c r="C60" s="188" t="s">
        <v>823</v>
      </c>
    </row>
    <row r="61" spans="2:3" ht="12.75">
      <c r="B61" s="286">
        <v>53</v>
      </c>
      <c r="C61" s="283" t="s">
        <v>838</v>
      </c>
    </row>
    <row r="62" spans="2:3" ht="12.75">
      <c r="B62" s="286">
        <v>54</v>
      </c>
      <c r="C62" s="188" t="s">
        <v>614</v>
      </c>
    </row>
    <row r="63" spans="2:3" ht="12.75">
      <c r="B63" s="286">
        <v>55</v>
      </c>
      <c r="C63" s="188" t="s">
        <v>317</v>
      </c>
    </row>
    <row r="64" spans="2:3" ht="12.75">
      <c r="B64" s="286">
        <v>56</v>
      </c>
      <c r="C64" s="282" t="s">
        <v>99</v>
      </c>
    </row>
    <row r="65" spans="2:3" ht="12.75">
      <c r="B65" s="286">
        <v>57</v>
      </c>
      <c r="C65" s="188" t="s">
        <v>633</v>
      </c>
    </row>
    <row r="66" spans="2:3" ht="12.75">
      <c r="B66" s="286">
        <v>58</v>
      </c>
      <c r="C66" s="188" t="s">
        <v>824</v>
      </c>
    </row>
    <row r="67" spans="2:3" ht="12.75">
      <c r="B67" s="286">
        <v>59</v>
      </c>
      <c r="C67" s="274" t="s">
        <v>788</v>
      </c>
    </row>
    <row r="68" spans="2:3" ht="12.75">
      <c r="B68" s="286">
        <v>60</v>
      </c>
      <c r="C68" s="188" t="s">
        <v>825</v>
      </c>
    </row>
    <row r="69" spans="2:3" ht="12.75">
      <c r="B69" s="286">
        <v>61</v>
      </c>
      <c r="C69" s="188" t="s">
        <v>826</v>
      </c>
    </row>
    <row r="70" spans="2:3" ht="12.75">
      <c r="B70" s="286">
        <v>62</v>
      </c>
      <c r="C70" s="274" t="s">
        <v>784</v>
      </c>
    </row>
    <row r="71" spans="2:3" ht="12.75">
      <c r="B71" s="286">
        <v>63</v>
      </c>
      <c r="C71" s="283" t="s">
        <v>840</v>
      </c>
    </row>
    <row r="72" spans="2:3" ht="12.75">
      <c r="B72" s="286">
        <v>64</v>
      </c>
      <c r="C72" s="282" t="s">
        <v>660</v>
      </c>
    </row>
    <row r="73" spans="2:3" ht="12.75">
      <c r="B73" s="286">
        <v>65</v>
      </c>
      <c r="C73" s="274" t="s">
        <v>782</v>
      </c>
    </row>
    <row r="74" spans="2:3" ht="12.75">
      <c r="B74" s="286">
        <v>66</v>
      </c>
      <c r="C74" s="282" t="s">
        <v>305</v>
      </c>
    </row>
    <row r="75" spans="2:3" ht="12.75">
      <c r="B75" s="286">
        <v>67</v>
      </c>
      <c r="C75" s="282" t="s">
        <v>41</v>
      </c>
    </row>
    <row r="76" spans="2:3" ht="12.75">
      <c r="B76" s="286">
        <v>68</v>
      </c>
      <c r="C76" s="282" t="s">
        <v>828</v>
      </c>
    </row>
    <row r="77" spans="2:3" ht="12.75">
      <c r="B77" s="286">
        <v>69</v>
      </c>
      <c r="C77" s="274" t="s">
        <v>106</v>
      </c>
    </row>
    <row r="78" spans="2:3" ht="12.75">
      <c r="B78" s="286">
        <v>70</v>
      </c>
      <c r="C78" s="283" t="s">
        <v>841</v>
      </c>
    </row>
    <row r="79" spans="2:3" ht="12.75">
      <c r="B79" s="286">
        <v>71</v>
      </c>
      <c r="C79" s="188" t="s">
        <v>537</v>
      </c>
    </row>
    <row r="80" spans="2:3" ht="12.75">
      <c r="B80" s="286">
        <v>72</v>
      </c>
      <c r="C80" s="274" t="s">
        <v>95</v>
      </c>
    </row>
    <row r="81" spans="2:3" ht="12.75">
      <c r="B81" s="286">
        <v>73</v>
      </c>
      <c r="C81" s="188" t="s">
        <v>98</v>
      </c>
    </row>
    <row r="82" spans="2:3" ht="12.75">
      <c r="B82" s="286">
        <v>74</v>
      </c>
      <c r="C82" s="188" t="s">
        <v>829</v>
      </c>
    </row>
    <row r="83" spans="2:3" ht="12.75">
      <c r="B83" s="286">
        <v>75</v>
      </c>
      <c r="C83" s="188" t="s">
        <v>216</v>
      </c>
    </row>
    <row r="84" spans="2:3" ht="12.75">
      <c r="B84" s="286">
        <v>76</v>
      </c>
      <c r="C84" s="188" t="s">
        <v>179</v>
      </c>
    </row>
    <row r="85" spans="2:3" ht="12.75">
      <c r="B85" s="286">
        <v>77</v>
      </c>
      <c r="C85" s="188" t="s">
        <v>830</v>
      </c>
    </row>
    <row r="86" spans="2:3" ht="12.75">
      <c r="B86" s="286">
        <v>78</v>
      </c>
      <c r="C86" s="283" t="s">
        <v>842</v>
      </c>
    </row>
    <row r="87" spans="2:3" ht="12.75">
      <c r="B87" s="286">
        <v>79</v>
      </c>
      <c r="C87" s="274" t="s">
        <v>776</v>
      </c>
    </row>
    <row r="88" spans="2:3" ht="12.75">
      <c r="B88" s="286">
        <v>80</v>
      </c>
      <c r="C88" s="274" t="s">
        <v>790</v>
      </c>
    </row>
    <row r="89" spans="2:3" ht="12.75">
      <c r="B89" s="286">
        <v>81</v>
      </c>
      <c r="C89" s="274" t="s">
        <v>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G24" sqref="G24"/>
    </sheetView>
  </sheetViews>
  <sheetFormatPr defaultColWidth="11.421875" defaultRowHeight="12.75"/>
  <sheetData>
    <row r="1" spans="1:19" ht="42" customHeight="1" thickBot="1">
      <c r="A1" s="291" t="s">
        <v>551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s="8" customFormat="1" ht="27" customHeight="1">
      <c r="A2" s="113" t="s">
        <v>0</v>
      </c>
      <c r="B2" s="114" t="s">
        <v>1</v>
      </c>
      <c r="C2" s="114" t="s">
        <v>2</v>
      </c>
      <c r="D2" s="114" t="s">
        <v>3</v>
      </c>
      <c r="E2" s="114" t="s">
        <v>27</v>
      </c>
      <c r="F2" s="114" t="s">
        <v>45</v>
      </c>
      <c r="G2" s="114" t="s">
        <v>110</v>
      </c>
      <c r="H2" s="114" t="s">
        <v>57</v>
      </c>
      <c r="I2" s="114" t="s">
        <v>4</v>
      </c>
      <c r="J2" s="114" t="s">
        <v>5</v>
      </c>
      <c r="K2" s="114" t="s">
        <v>10</v>
      </c>
      <c r="L2" s="114" t="s">
        <v>28</v>
      </c>
      <c r="M2" s="114" t="s">
        <v>29</v>
      </c>
      <c r="N2" s="114" t="s">
        <v>66</v>
      </c>
      <c r="O2" s="114" t="s">
        <v>6</v>
      </c>
      <c r="P2" s="114" t="s">
        <v>30</v>
      </c>
      <c r="Q2" s="114" t="s">
        <v>50</v>
      </c>
      <c r="R2" s="114" t="s">
        <v>7</v>
      </c>
      <c r="S2" s="115" t="s">
        <v>31</v>
      </c>
    </row>
    <row r="3" spans="1:19" s="8" customFormat="1" ht="25.5" customHeight="1">
      <c r="A3" s="116">
        <v>41503</v>
      </c>
      <c r="B3" s="102" t="s">
        <v>82</v>
      </c>
      <c r="C3" s="103" t="s">
        <v>8</v>
      </c>
      <c r="D3" s="104" t="s">
        <v>183</v>
      </c>
      <c r="E3" s="105" t="s">
        <v>35</v>
      </c>
      <c r="F3" s="106">
        <v>158.5</v>
      </c>
      <c r="G3" s="107" t="s">
        <v>75</v>
      </c>
      <c r="H3" s="108" t="s">
        <v>80</v>
      </c>
      <c r="I3" s="108" t="s">
        <v>80</v>
      </c>
      <c r="J3" s="108" t="s">
        <v>80</v>
      </c>
      <c r="K3" s="108">
        <v>11.5</v>
      </c>
      <c r="L3" s="109">
        <v>128</v>
      </c>
      <c r="M3" s="107">
        <v>135.5</v>
      </c>
      <c r="N3" s="107" t="s">
        <v>67</v>
      </c>
      <c r="O3" s="107">
        <v>151</v>
      </c>
      <c r="P3" s="107" t="s">
        <v>25</v>
      </c>
      <c r="Q3" s="110" t="s">
        <v>52</v>
      </c>
      <c r="R3" s="107" t="s">
        <v>53</v>
      </c>
      <c r="S3" s="117" t="s">
        <v>138</v>
      </c>
    </row>
    <row r="4" spans="1:19" s="8" customFormat="1" ht="25.5" customHeight="1">
      <c r="A4" s="116"/>
      <c r="B4" s="102"/>
      <c r="C4" s="111"/>
      <c r="D4" s="104"/>
      <c r="E4" s="105"/>
      <c r="F4" s="106"/>
      <c r="G4" s="107"/>
      <c r="H4" s="108"/>
      <c r="I4" s="108"/>
      <c r="J4" s="108"/>
      <c r="K4" s="108"/>
      <c r="L4" s="109"/>
      <c r="M4" s="108"/>
      <c r="N4" s="107"/>
      <c r="O4" s="107"/>
      <c r="P4" s="107"/>
      <c r="Q4" s="107"/>
      <c r="R4" s="108"/>
      <c r="S4" s="117"/>
    </row>
    <row r="5" spans="1:19" s="8" customFormat="1" ht="25.5" customHeight="1">
      <c r="A5" s="116">
        <v>41508</v>
      </c>
      <c r="B5" s="102" t="s">
        <v>82</v>
      </c>
      <c r="C5" s="103" t="s">
        <v>8</v>
      </c>
      <c r="D5" s="104" t="s">
        <v>184</v>
      </c>
      <c r="E5" s="105" t="s">
        <v>35</v>
      </c>
      <c r="F5" s="106">
        <v>76.4</v>
      </c>
      <c r="G5" s="107" t="s">
        <v>75</v>
      </c>
      <c r="H5" s="108" t="s">
        <v>80</v>
      </c>
      <c r="I5" s="108" t="s">
        <v>80</v>
      </c>
      <c r="J5" s="108" t="s">
        <v>80</v>
      </c>
      <c r="K5" s="108">
        <v>10.5</v>
      </c>
      <c r="L5" s="109">
        <v>61</v>
      </c>
      <c r="M5" s="107">
        <v>62.5</v>
      </c>
      <c r="N5" s="107" t="s">
        <v>67</v>
      </c>
      <c r="O5" s="107">
        <v>76.1</v>
      </c>
      <c r="P5" s="107" t="s">
        <v>24</v>
      </c>
      <c r="Q5" s="110" t="s">
        <v>52</v>
      </c>
      <c r="R5" s="107" t="s">
        <v>61</v>
      </c>
      <c r="S5" s="117" t="s">
        <v>138</v>
      </c>
    </row>
    <row r="6" spans="1:19" s="8" customFormat="1" ht="25.5" customHeight="1">
      <c r="A6" s="116"/>
      <c r="B6" s="102"/>
      <c r="C6" s="103"/>
      <c r="D6" s="104"/>
      <c r="E6" s="105"/>
      <c r="F6" s="106"/>
      <c r="G6" s="107"/>
      <c r="H6" s="112"/>
      <c r="I6" s="109"/>
      <c r="J6" s="106"/>
      <c r="K6" s="108"/>
      <c r="L6" s="109"/>
      <c r="M6" s="107"/>
      <c r="N6" s="107"/>
      <c r="O6" s="107"/>
      <c r="P6" s="107"/>
      <c r="Q6" s="107"/>
      <c r="R6" s="107"/>
      <c r="S6" s="117"/>
    </row>
    <row r="7" spans="1:19" s="8" customFormat="1" ht="25.5" customHeight="1" thickBot="1">
      <c r="A7" s="118">
        <v>41523</v>
      </c>
      <c r="B7" s="119" t="s">
        <v>82</v>
      </c>
      <c r="C7" s="120" t="s">
        <v>8</v>
      </c>
      <c r="D7" s="121" t="s">
        <v>22</v>
      </c>
      <c r="E7" s="122" t="s">
        <v>35</v>
      </c>
      <c r="F7" s="123">
        <v>120</v>
      </c>
      <c r="G7" s="124" t="s">
        <v>75</v>
      </c>
      <c r="H7" s="125" t="s">
        <v>80</v>
      </c>
      <c r="I7" s="125" t="s">
        <v>80</v>
      </c>
      <c r="J7" s="125" t="s">
        <v>80</v>
      </c>
      <c r="K7" s="125">
        <v>10</v>
      </c>
      <c r="L7" s="126">
        <v>15.5</v>
      </c>
      <c r="M7" s="124">
        <v>100</v>
      </c>
      <c r="N7" s="124" t="s">
        <v>68</v>
      </c>
      <c r="O7" s="124">
        <v>118</v>
      </c>
      <c r="P7" s="124" t="s">
        <v>24</v>
      </c>
      <c r="Q7" s="127" t="s">
        <v>52</v>
      </c>
      <c r="R7" s="124" t="s">
        <v>58</v>
      </c>
      <c r="S7" s="128" t="s">
        <v>138</v>
      </c>
    </row>
  </sheetData>
  <sheetProtection/>
  <mergeCells count="1">
    <mergeCell ref="A1:S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PageLayoutView="0" workbookViewId="0" topLeftCell="A3">
      <pane xSplit="4" ySplit="1" topLeftCell="E61" activePane="bottomRight" state="frozen"/>
      <selection pane="topLeft" activeCell="A3" sqref="A3"/>
      <selection pane="topRight" activeCell="E3" sqref="E3"/>
      <selection pane="bottomLeft" activeCell="A4" sqref="A4"/>
      <selection pane="bottomRight" activeCell="E5" sqref="E5"/>
    </sheetView>
  </sheetViews>
  <sheetFormatPr defaultColWidth="11.421875" defaultRowHeight="12.75"/>
  <cols>
    <col min="1" max="1" width="11.140625" style="8" bestFit="1" customWidth="1"/>
    <col min="2" max="2" width="14.28125" style="8" customWidth="1"/>
    <col min="3" max="3" width="11.421875" style="8" customWidth="1"/>
    <col min="4" max="4" width="10.7109375" style="8" customWidth="1"/>
    <col min="5" max="5" width="13.00390625" style="8" customWidth="1"/>
    <col min="6" max="6" width="11.421875" style="8" customWidth="1"/>
    <col min="7" max="8" width="9.7109375" style="8" customWidth="1"/>
    <col min="9" max="10" width="10.00390625" style="8" customWidth="1"/>
    <col min="11" max="11" width="12.28125" style="8" bestFit="1" customWidth="1"/>
    <col min="12" max="16" width="8.7109375" style="8" customWidth="1"/>
    <col min="17" max="23" width="11.421875" style="8" customWidth="1"/>
    <col min="24" max="24" width="8.7109375" style="8" customWidth="1"/>
    <col min="25" max="16384" width="11.421875" style="8" customWidth="1"/>
  </cols>
  <sheetData>
    <row r="1" spans="1:24" ht="15.75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 thickBot="1">
      <c r="A2" s="9" t="s">
        <v>250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7" customHeight="1" thickBot="1" thickTop="1">
      <c r="A3" s="10" t="s">
        <v>0</v>
      </c>
      <c r="B3" s="10" t="s">
        <v>1</v>
      </c>
      <c r="C3" s="10" t="s">
        <v>2</v>
      </c>
      <c r="D3" s="10" t="s">
        <v>3</v>
      </c>
      <c r="E3" s="10" t="s">
        <v>577</v>
      </c>
      <c r="F3" s="10" t="s">
        <v>27</v>
      </c>
      <c r="G3" s="10" t="s">
        <v>45</v>
      </c>
      <c r="H3" s="10" t="s">
        <v>110</v>
      </c>
      <c r="I3" s="10" t="s">
        <v>57</v>
      </c>
      <c r="J3" s="10" t="s">
        <v>4</v>
      </c>
      <c r="K3" s="10" t="s">
        <v>5</v>
      </c>
      <c r="L3" s="10" t="s">
        <v>10</v>
      </c>
      <c r="M3" s="10" t="s">
        <v>28</v>
      </c>
      <c r="N3" s="10" t="s">
        <v>29</v>
      </c>
      <c r="O3" s="10" t="s">
        <v>66</v>
      </c>
      <c r="P3" s="10" t="s">
        <v>6</v>
      </c>
      <c r="Q3" s="10" t="s">
        <v>30</v>
      </c>
      <c r="R3" s="10" t="s">
        <v>50</v>
      </c>
      <c r="S3" s="10" t="s">
        <v>7</v>
      </c>
      <c r="T3" s="10" t="s">
        <v>259</v>
      </c>
      <c r="U3" s="10" t="s">
        <v>260</v>
      </c>
      <c r="V3" s="10" t="s">
        <v>256</v>
      </c>
      <c r="W3" s="10" t="s">
        <v>258</v>
      </c>
      <c r="X3" s="10" t="s">
        <v>31</v>
      </c>
    </row>
    <row r="4" spans="1:25" ht="25.5" customHeight="1" thickTop="1">
      <c r="A4" s="20">
        <v>41653</v>
      </c>
      <c r="B4" s="21" t="s">
        <v>244</v>
      </c>
      <c r="C4" s="21" t="s">
        <v>143</v>
      </c>
      <c r="D4" s="24" t="s">
        <v>241</v>
      </c>
      <c r="E4" s="24"/>
      <c r="F4" s="12" t="s">
        <v>23</v>
      </c>
      <c r="G4" s="13">
        <v>249</v>
      </c>
      <c r="H4" s="14" t="s">
        <v>70</v>
      </c>
      <c r="I4" s="15">
        <v>34.5</v>
      </c>
      <c r="J4" s="15">
        <f>+G4-I4</f>
        <v>214.5</v>
      </c>
      <c r="K4" s="31" t="s">
        <v>242</v>
      </c>
      <c r="L4" s="31" t="s">
        <v>186</v>
      </c>
      <c r="M4" s="27">
        <v>49.5</v>
      </c>
      <c r="N4" s="31" t="s">
        <v>243</v>
      </c>
      <c r="O4" s="25" t="s">
        <v>67</v>
      </c>
      <c r="P4" s="13">
        <v>57</v>
      </c>
      <c r="Q4" s="12" t="s">
        <v>20</v>
      </c>
      <c r="R4" s="31" t="s">
        <v>243</v>
      </c>
      <c r="S4" s="12" t="s">
        <v>104</v>
      </c>
      <c r="T4" s="12" t="s">
        <v>261</v>
      </c>
      <c r="U4" s="12" t="s">
        <v>262</v>
      </c>
      <c r="V4" s="45">
        <v>97750</v>
      </c>
      <c r="W4" s="45">
        <v>6</v>
      </c>
      <c r="X4" s="23" t="s">
        <v>139</v>
      </c>
      <c r="Y4" s="52">
        <f>+V4</f>
        <v>97750</v>
      </c>
    </row>
    <row r="5" spans="1:24" ht="25.5" customHeight="1">
      <c r="A5" s="20">
        <v>41656</v>
      </c>
      <c r="B5" s="21" t="s">
        <v>109</v>
      </c>
      <c r="C5" s="21" t="s">
        <v>143</v>
      </c>
      <c r="D5" s="24" t="s">
        <v>247</v>
      </c>
      <c r="E5" s="24"/>
      <c r="F5" s="12" t="s">
        <v>23</v>
      </c>
      <c r="G5" s="13">
        <v>43</v>
      </c>
      <c r="H5" s="14" t="s">
        <v>75</v>
      </c>
      <c r="I5" s="31" t="s">
        <v>80</v>
      </c>
      <c r="J5" s="31" t="str">
        <f>+I5</f>
        <v>no se tomo video</v>
      </c>
      <c r="K5" s="31" t="s">
        <v>80</v>
      </c>
      <c r="L5" s="31">
        <v>3</v>
      </c>
      <c r="M5" s="27">
        <v>38</v>
      </c>
      <c r="N5" s="31">
        <v>41</v>
      </c>
      <c r="O5" s="25" t="s">
        <v>68</v>
      </c>
      <c r="P5" s="13">
        <v>41</v>
      </c>
      <c r="Q5" s="12" t="s">
        <v>12</v>
      </c>
      <c r="R5" s="31" t="s">
        <v>52</v>
      </c>
      <c r="S5" s="12" t="s">
        <v>108</v>
      </c>
      <c r="T5" s="12" t="s">
        <v>269</v>
      </c>
      <c r="U5" s="47" t="s">
        <v>264</v>
      </c>
      <c r="V5" s="45">
        <v>17204</v>
      </c>
      <c r="W5" s="45">
        <v>4</v>
      </c>
      <c r="X5" s="23" t="s">
        <v>139</v>
      </c>
    </row>
    <row r="6" spans="1:25" ht="25.5" customHeight="1">
      <c r="A6" s="20">
        <v>41671</v>
      </c>
      <c r="B6" s="18" t="s">
        <v>112</v>
      </c>
      <c r="C6" s="18" t="s">
        <v>125</v>
      </c>
      <c r="D6" s="17" t="s">
        <v>129</v>
      </c>
      <c r="E6" s="17"/>
      <c r="F6" s="12" t="s">
        <v>20</v>
      </c>
      <c r="G6" s="15">
        <v>130</v>
      </c>
      <c r="H6" s="14" t="s">
        <v>70</v>
      </c>
      <c r="I6" s="15">
        <v>22.37</v>
      </c>
      <c r="J6" s="15">
        <f>+G6-I6</f>
        <v>107.63</v>
      </c>
      <c r="K6" s="25" t="s">
        <v>15</v>
      </c>
      <c r="L6" s="25">
        <v>6.5</v>
      </c>
      <c r="M6" s="28">
        <v>32</v>
      </c>
      <c r="N6" s="25">
        <v>93</v>
      </c>
      <c r="O6" s="25" t="s">
        <v>68</v>
      </c>
      <c r="P6" s="13">
        <v>109</v>
      </c>
      <c r="Q6" s="12" t="s">
        <v>24</v>
      </c>
      <c r="R6" s="12" t="s">
        <v>52</v>
      </c>
      <c r="S6" s="25" t="s">
        <v>61</v>
      </c>
      <c r="T6" s="25" t="s">
        <v>271</v>
      </c>
      <c r="U6" s="25" t="s">
        <v>270</v>
      </c>
      <c r="V6" s="46">
        <v>2541</v>
      </c>
      <c r="W6" s="46">
        <v>11</v>
      </c>
      <c r="X6" s="12" t="s">
        <v>137</v>
      </c>
      <c r="Y6" s="52">
        <f aca="true" t="shared" si="0" ref="Y6:Y16">+V6</f>
        <v>2541</v>
      </c>
    </row>
    <row r="7" spans="1:25" ht="25.5" customHeight="1">
      <c r="A7" s="20">
        <v>41671</v>
      </c>
      <c r="B7" s="18" t="s">
        <v>248</v>
      </c>
      <c r="C7" s="18" t="s">
        <v>143</v>
      </c>
      <c r="D7" s="17" t="s">
        <v>249</v>
      </c>
      <c r="E7" s="17"/>
      <c r="F7" s="12" t="s">
        <v>23</v>
      </c>
      <c r="G7" s="15">
        <v>217.7</v>
      </c>
      <c r="H7" s="19" t="s">
        <v>75</v>
      </c>
      <c r="I7" s="31" t="s">
        <v>80</v>
      </c>
      <c r="J7" s="31" t="s">
        <v>80</v>
      </c>
      <c r="K7" s="31" t="s">
        <v>80</v>
      </c>
      <c r="L7" s="26">
        <v>6.4</v>
      </c>
      <c r="M7" s="28">
        <v>90</v>
      </c>
      <c r="N7" s="27">
        <v>91.2</v>
      </c>
      <c r="O7" s="30" t="s">
        <v>67</v>
      </c>
      <c r="P7" s="13">
        <v>198.4</v>
      </c>
      <c r="Q7" s="12" t="s">
        <v>12</v>
      </c>
      <c r="R7" s="4" t="s">
        <v>52</v>
      </c>
      <c r="S7" s="25" t="s">
        <v>13</v>
      </c>
      <c r="T7" s="25" t="s">
        <v>268</v>
      </c>
      <c r="U7" s="25" t="s">
        <v>266</v>
      </c>
      <c r="V7" s="46">
        <v>3520</v>
      </c>
      <c r="W7" s="46">
        <v>3</v>
      </c>
      <c r="X7" s="23" t="s">
        <v>139</v>
      </c>
      <c r="Y7" s="52">
        <f t="shared" si="0"/>
        <v>3520</v>
      </c>
    </row>
    <row r="8" spans="1:25" ht="25.5" customHeight="1">
      <c r="A8" s="20">
        <v>41671</v>
      </c>
      <c r="B8" s="18" t="s">
        <v>245</v>
      </c>
      <c r="C8" s="18" t="s">
        <v>246</v>
      </c>
      <c r="D8" s="17" t="s">
        <v>129</v>
      </c>
      <c r="E8" s="17"/>
      <c r="F8" s="29" t="s">
        <v>35</v>
      </c>
      <c r="G8" s="29">
        <v>148</v>
      </c>
      <c r="H8" s="29" t="s">
        <v>70</v>
      </c>
      <c r="I8" s="29">
        <v>18</v>
      </c>
      <c r="J8" s="15">
        <f>+G8-I8</f>
        <v>130</v>
      </c>
      <c r="K8" s="29" t="s">
        <v>15</v>
      </c>
      <c r="L8" s="31">
        <v>6.81</v>
      </c>
      <c r="M8" s="28">
        <v>28</v>
      </c>
      <c r="N8" s="28">
        <v>27.2</v>
      </c>
      <c r="O8" s="5" t="s">
        <v>67</v>
      </c>
      <c r="P8" s="29">
        <v>42</v>
      </c>
      <c r="Q8" s="29" t="s">
        <v>12</v>
      </c>
      <c r="R8" s="4" t="s">
        <v>52</v>
      </c>
      <c r="S8" s="12" t="s">
        <v>79</v>
      </c>
      <c r="T8" s="12" t="s">
        <v>263</v>
      </c>
      <c r="U8" s="12" t="s">
        <v>265</v>
      </c>
      <c r="V8" s="45">
        <v>623</v>
      </c>
      <c r="W8" s="45">
        <v>4</v>
      </c>
      <c r="X8" s="12" t="s">
        <v>138</v>
      </c>
      <c r="Y8" s="52">
        <f t="shared" si="0"/>
        <v>623</v>
      </c>
    </row>
    <row r="9" spans="1:25" ht="25.5" customHeight="1">
      <c r="A9" s="20">
        <v>41682</v>
      </c>
      <c r="B9" s="33" t="s">
        <v>106</v>
      </c>
      <c r="C9" s="21" t="s">
        <v>143</v>
      </c>
      <c r="D9" s="24" t="s">
        <v>253</v>
      </c>
      <c r="E9" s="24"/>
      <c r="F9" s="12" t="s">
        <v>23</v>
      </c>
      <c r="G9" s="15">
        <v>122</v>
      </c>
      <c r="H9" s="22" t="s">
        <v>70</v>
      </c>
      <c r="I9" s="44"/>
      <c r="J9" s="44"/>
      <c r="K9" s="25" t="s">
        <v>9</v>
      </c>
      <c r="L9" s="26">
        <v>44</v>
      </c>
      <c r="M9" s="28">
        <v>86</v>
      </c>
      <c r="N9" s="25">
        <v>99</v>
      </c>
      <c r="O9" s="25" t="s">
        <v>67</v>
      </c>
      <c r="P9" s="13">
        <v>120</v>
      </c>
      <c r="Q9" s="12" t="s">
        <v>25</v>
      </c>
      <c r="R9" s="23" t="s">
        <v>52</v>
      </c>
      <c r="S9" s="25" t="s">
        <v>59</v>
      </c>
      <c r="T9" s="25" t="s">
        <v>337</v>
      </c>
      <c r="U9" s="25" t="s">
        <v>267</v>
      </c>
      <c r="V9" s="46">
        <v>27523</v>
      </c>
      <c r="W9" s="46">
        <v>6</v>
      </c>
      <c r="X9" s="12" t="s">
        <v>138</v>
      </c>
      <c r="Y9" s="52">
        <f t="shared" si="0"/>
        <v>27523</v>
      </c>
    </row>
    <row r="10" spans="1:25" ht="25.5" customHeight="1">
      <c r="A10" s="20">
        <v>41685</v>
      </c>
      <c r="B10" s="21" t="s">
        <v>85</v>
      </c>
      <c r="C10" s="21" t="s">
        <v>143</v>
      </c>
      <c r="D10" s="24" t="s">
        <v>251</v>
      </c>
      <c r="E10" s="24"/>
      <c r="F10" s="23" t="s">
        <v>23</v>
      </c>
      <c r="G10" s="15">
        <v>298</v>
      </c>
      <c r="H10" s="14" t="s">
        <v>75</v>
      </c>
      <c r="I10" s="31" t="s">
        <v>80</v>
      </c>
      <c r="J10" s="31" t="s">
        <v>80</v>
      </c>
      <c r="K10" s="31" t="s">
        <v>80</v>
      </c>
      <c r="L10" s="26">
        <v>18</v>
      </c>
      <c r="M10" s="28">
        <v>121</v>
      </c>
      <c r="N10" s="25">
        <v>235</v>
      </c>
      <c r="O10" s="32" t="s">
        <v>68</v>
      </c>
      <c r="P10" s="13">
        <v>249</v>
      </c>
      <c r="Q10" s="23" t="s">
        <v>252</v>
      </c>
      <c r="R10" s="23" t="s">
        <v>52</v>
      </c>
      <c r="S10" s="25" t="s">
        <v>231</v>
      </c>
      <c r="T10" s="25" t="s">
        <v>272</v>
      </c>
      <c r="U10" s="25" t="s">
        <v>273</v>
      </c>
      <c r="V10" s="46">
        <v>11890</v>
      </c>
      <c r="W10" s="46">
        <v>3</v>
      </c>
      <c r="X10" s="23" t="s">
        <v>139</v>
      </c>
      <c r="Y10" s="52">
        <f t="shared" si="0"/>
        <v>11890</v>
      </c>
    </row>
    <row r="11" spans="1:25" ht="25.5" customHeight="1">
      <c r="A11" s="20">
        <v>41694</v>
      </c>
      <c r="B11" s="33" t="s">
        <v>85</v>
      </c>
      <c r="C11" s="21" t="s">
        <v>143</v>
      </c>
      <c r="D11" s="17" t="s">
        <v>255</v>
      </c>
      <c r="E11" s="17"/>
      <c r="F11" s="12" t="s">
        <v>20</v>
      </c>
      <c r="G11" s="15">
        <v>227</v>
      </c>
      <c r="H11" s="22" t="s">
        <v>70</v>
      </c>
      <c r="I11" s="22" t="s">
        <v>274</v>
      </c>
      <c r="J11" s="22" t="s">
        <v>274</v>
      </c>
      <c r="K11" s="22" t="s">
        <v>274</v>
      </c>
      <c r="L11" s="26">
        <v>15</v>
      </c>
      <c r="M11" s="28">
        <v>102</v>
      </c>
      <c r="N11" s="25">
        <v>124.8</v>
      </c>
      <c r="O11" s="25" t="s">
        <v>68</v>
      </c>
      <c r="P11" s="13">
        <v>199</v>
      </c>
      <c r="Q11" s="12" t="s">
        <v>24</v>
      </c>
      <c r="R11" s="23" t="s">
        <v>52</v>
      </c>
      <c r="S11" s="25" t="s">
        <v>49</v>
      </c>
      <c r="T11" s="25" t="s">
        <v>275</v>
      </c>
      <c r="U11" s="25" t="s">
        <v>276</v>
      </c>
      <c r="V11" s="46">
        <v>11890</v>
      </c>
      <c r="W11" s="46">
        <v>3</v>
      </c>
      <c r="X11" s="23" t="s">
        <v>139</v>
      </c>
      <c r="Y11" s="52">
        <f t="shared" si="0"/>
        <v>11890</v>
      </c>
    </row>
    <row r="12" spans="1:25" ht="25.5" customHeight="1">
      <c r="A12" s="20">
        <v>41699</v>
      </c>
      <c r="B12" s="21" t="s">
        <v>85</v>
      </c>
      <c r="C12" s="48" t="s">
        <v>277</v>
      </c>
      <c r="D12" s="24" t="s">
        <v>257</v>
      </c>
      <c r="E12" s="24"/>
      <c r="F12" s="22" t="s">
        <v>20</v>
      </c>
      <c r="G12" s="15">
        <v>289</v>
      </c>
      <c r="H12" s="12" t="s">
        <v>75</v>
      </c>
      <c r="I12" s="22" t="s">
        <v>80</v>
      </c>
      <c r="J12" s="22" t="s">
        <v>80</v>
      </c>
      <c r="K12" s="31" t="s">
        <v>80</v>
      </c>
      <c r="L12" s="22">
        <v>5.05</v>
      </c>
      <c r="M12" s="22">
        <v>176.5</v>
      </c>
      <c r="N12" s="22">
        <v>250</v>
      </c>
      <c r="O12" s="22" t="s">
        <v>67</v>
      </c>
      <c r="P12" s="22">
        <v>256</v>
      </c>
      <c r="Q12" s="22" t="s">
        <v>12</v>
      </c>
      <c r="R12" s="23" t="s">
        <v>52</v>
      </c>
      <c r="S12" s="22" t="s">
        <v>46</v>
      </c>
      <c r="T12" s="22" t="s">
        <v>278</v>
      </c>
      <c r="U12" s="22" t="s">
        <v>279</v>
      </c>
      <c r="V12" s="46">
        <f>30+1546+2425</f>
        <v>4001</v>
      </c>
      <c r="W12" s="46">
        <v>3</v>
      </c>
      <c r="X12" s="23" t="s">
        <v>139</v>
      </c>
      <c r="Y12" s="52">
        <f t="shared" si="0"/>
        <v>4001</v>
      </c>
    </row>
    <row r="13" spans="1:25" ht="25.5" customHeight="1">
      <c r="A13" s="20">
        <v>41702</v>
      </c>
      <c r="B13" s="21" t="s">
        <v>106</v>
      </c>
      <c r="C13" s="18" t="s">
        <v>143</v>
      </c>
      <c r="D13" s="24" t="s">
        <v>254</v>
      </c>
      <c r="E13" s="24"/>
      <c r="F13" s="22" t="s">
        <v>35</v>
      </c>
      <c r="G13" s="22">
        <v>121</v>
      </c>
      <c r="H13" s="49" t="s">
        <v>283</v>
      </c>
      <c r="I13" s="22">
        <v>54</v>
      </c>
      <c r="J13" s="22">
        <f>+G13-I13</f>
        <v>67</v>
      </c>
      <c r="K13" s="15" t="s">
        <v>9</v>
      </c>
      <c r="L13" s="22">
        <v>40</v>
      </c>
      <c r="M13" s="22">
        <v>48</v>
      </c>
      <c r="N13" s="22">
        <v>101</v>
      </c>
      <c r="O13" s="22" t="s">
        <v>280</v>
      </c>
      <c r="P13" s="22">
        <v>117</v>
      </c>
      <c r="Q13" s="22" t="s">
        <v>25</v>
      </c>
      <c r="R13" s="23" t="s">
        <v>52</v>
      </c>
      <c r="S13" s="22" t="s">
        <v>49</v>
      </c>
      <c r="T13" s="22" t="s">
        <v>281</v>
      </c>
      <c r="U13" s="22" t="s">
        <v>282</v>
      </c>
      <c r="V13" s="46">
        <v>27523</v>
      </c>
      <c r="W13" s="46">
        <v>6</v>
      </c>
      <c r="X13" s="12" t="s">
        <v>138</v>
      </c>
      <c r="Y13" s="52">
        <f t="shared" si="0"/>
        <v>27523</v>
      </c>
    </row>
    <row r="14" spans="1:25" ht="25.5" customHeight="1">
      <c r="A14" s="20">
        <v>41706</v>
      </c>
      <c r="B14" s="21" t="s">
        <v>216</v>
      </c>
      <c r="C14" s="18" t="s">
        <v>284</v>
      </c>
      <c r="D14" s="17" t="s">
        <v>289</v>
      </c>
      <c r="E14" s="17"/>
      <c r="F14" s="22" t="s">
        <v>35</v>
      </c>
      <c r="G14" s="22">
        <v>101</v>
      </c>
      <c r="H14" s="22" t="s">
        <v>70</v>
      </c>
      <c r="I14" s="22">
        <v>12.5</v>
      </c>
      <c r="J14" s="22">
        <f>+G14-I14</f>
        <v>88.5</v>
      </c>
      <c r="K14" s="15" t="s">
        <v>15</v>
      </c>
      <c r="L14" s="22">
        <v>2.3</v>
      </c>
      <c r="M14" s="22">
        <v>12.85</v>
      </c>
      <c r="N14" s="22">
        <v>79.9</v>
      </c>
      <c r="O14" s="22" t="s">
        <v>68</v>
      </c>
      <c r="P14" s="22">
        <v>79.65</v>
      </c>
      <c r="Q14" s="22" t="s">
        <v>295</v>
      </c>
      <c r="R14" s="23" t="s">
        <v>52</v>
      </c>
      <c r="S14" s="22" t="s">
        <v>63</v>
      </c>
      <c r="T14" s="22" t="s">
        <v>296</v>
      </c>
      <c r="U14" s="22" t="s">
        <v>297</v>
      </c>
      <c r="V14" s="46">
        <v>319</v>
      </c>
      <c r="W14" s="46">
        <v>6</v>
      </c>
      <c r="X14" s="23" t="s">
        <v>139</v>
      </c>
      <c r="Y14" s="52">
        <f t="shared" si="0"/>
        <v>319</v>
      </c>
    </row>
    <row r="15" spans="1:25" ht="25.5" customHeight="1">
      <c r="A15" s="20">
        <v>41719</v>
      </c>
      <c r="B15" s="21" t="s">
        <v>106</v>
      </c>
      <c r="C15" s="18" t="s">
        <v>143</v>
      </c>
      <c r="D15" s="24" t="s">
        <v>285</v>
      </c>
      <c r="E15" s="24"/>
      <c r="F15" s="22" t="s">
        <v>35</v>
      </c>
      <c r="G15" s="22">
        <v>198</v>
      </c>
      <c r="H15" s="49" t="s">
        <v>75</v>
      </c>
      <c r="I15" s="31" t="s">
        <v>80</v>
      </c>
      <c r="J15" s="31" t="s">
        <v>80</v>
      </c>
      <c r="K15" s="31" t="s">
        <v>80</v>
      </c>
      <c r="L15" s="22" t="s">
        <v>186</v>
      </c>
      <c r="M15" s="22" t="s">
        <v>28</v>
      </c>
      <c r="N15" s="22" t="s">
        <v>186</v>
      </c>
      <c r="O15" s="22" t="s">
        <v>67</v>
      </c>
      <c r="P15" s="22">
        <v>129</v>
      </c>
      <c r="Q15" s="22" t="s">
        <v>25</v>
      </c>
      <c r="R15" s="23" t="s">
        <v>52</v>
      </c>
      <c r="S15" s="22" t="s">
        <v>59</v>
      </c>
      <c r="T15" s="22" t="s">
        <v>186</v>
      </c>
      <c r="U15" s="22" t="s">
        <v>186</v>
      </c>
      <c r="V15" s="46">
        <v>27523</v>
      </c>
      <c r="W15" s="46">
        <v>6</v>
      </c>
      <c r="X15" s="12" t="s">
        <v>138</v>
      </c>
      <c r="Y15" s="52">
        <f t="shared" si="0"/>
        <v>27523</v>
      </c>
    </row>
    <row r="16" spans="1:25" ht="25.5" customHeight="1">
      <c r="A16" s="20">
        <v>41719</v>
      </c>
      <c r="B16" s="21" t="s">
        <v>98</v>
      </c>
      <c r="C16" s="18" t="s">
        <v>143</v>
      </c>
      <c r="D16" s="17" t="s">
        <v>289</v>
      </c>
      <c r="E16" s="17"/>
      <c r="F16" s="22" t="s">
        <v>23</v>
      </c>
      <c r="G16" s="22">
        <v>232.4</v>
      </c>
      <c r="H16" s="22" t="s">
        <v>70</v>
      </c>
      <c r="I16" s="22">
        <v>18</v>
      </c>
      <c r="J16" s="22">
        <f>+G16-I16</f>
        <v>214.4</v>
      </c>
      <c r="K16" s="15" t="s">
        <v>15</v>
      </c>
      <c r="L16" s="22" t="s">
        <v>186</v>
      </c>
      <c r="M16" s="22">
        <v>10.4</v>
      </c>
      <c r="N16" s="22" t="s">
        <v>186</v>
      </c>
      <c r="O16" s="22" t="s">
        <v>67</v>
      </c>
      <c r="P16" s="22">
        <v>86.65</v>
      </c>
      <c r="Q16" s="22" t="s">
        <v>25</v>
      </c>
      <c r="R16" s="23" t="s">
        <v>52</v>
      </c>
      <c r="S16" s="22" t="s">
        <v>298</v>
      </c>
      <c r="T16" s="22" t="s">
        <v>186</v>
      </c>
      <c r="U16" s="22" t="s">
        <v>186</v>
      </c>
      <c r="V16" s="46">
        <v>5277</v>
      </c>
      <c r="W16" s="46">
        <v>8</v>
      </c>
      <c r="X16" s="23" t="s">
        <v>139</v>
      </c>
      <c r="Y16" s="52">
        <f t="shared" si="0"/>
        <v>5277</v>
      </c>
    </row>
    <row r="17" spans="1:25" ht="25.5" customHeight="1">
      <c r="A17" s="20">
        <v>41720</v>
      </c>
      <c r="B17" s="21" t="s">
        <v>112</v>
      </c>
      <c r="C17" s="18" t="s">
        <v>286</v>
      </c>
      <c r="D17" s="17" t="s">
        <v>19</v>
      </c>
      <c r="E17" s="17"/>
      <c r="F17" s="22" t="s">
        <v>20</v>
      </c>
      <c r="G17" s="22">
        <v>150</v>
      </c>
      <c r="H17" s="12" t="s">
        <v>70</v>
      </c>
      <c r="I17" s="22">
        <v>24</v>
      </c>
      <c r="J17" s="22">
        <f>+G17-I17</f>
        <v>126</v>
      </c>
      <c r="K17" s="15" t="s">
        <v>15</v>
      </c>
      <c r="L17" s="22">
        <v>12</v>
      </c>
      <c r="M17" s="22">
        <v>35.11</v>
      </c>
      <c r="N17" s="22">
        <v>50</v>
      </c>
      <c r="O17" s="22" t="s">
        <v>67</v>
      </c>
      <c r="P17" s="22">
        <f>6.4*10+0.6</f>
        <v>64.6</v>
      </c>
      <c r="Q17" s="22" t="s">
        <v>12</v>
      </c>
      <c r="R17" s="23" t="s">
        <v>52</v>
      </c>
      <c r="S17" s="22" t="s">
        <v>79</v>
      </c>
      <c r="T17" s="22" t="s">
        <v>287</v>
      </c>
      <c r="U17" s="49" t="s">
        <v>288</v>
      </c>
      <c r="V17" s="46">
        <v>258</v>
      </c>
      <c r="W17" s="46">
        <v>11</v>
      </c>
      <c r="X17" s="12" t="s">
        <v>137</v>
      </c>
      <c r="Y17" s="52">
        <f aca="true" t="shared" si="1" ref="Y17:Y23">+V17</f>
        <v>258</v>
      </c>
    </row>
    <row r="18" spans="1:25" ht="25.5" customHeight="1">
      <c r="A18" s="20">
        <v>41729</v>
      </c>
      <c r="B18" s="21" t="s">
        <v>290</v>
      </c>
      <c r="C18" s="18" t="s">
        <v>291</v>
      </c>
      <c r="D18" s="17" t="s">
        <v>19</v>
      </c>
      <c r="E18" s="17"/>
      <c r="F18" s="22" t="s">
        <v>35</v>
      </c>
      <c r="G18" s="22">
        <v>429</v>
      </c>
      <c r="H18" s="12" t="s">
        <v>70</v>
      </c>
      <c r="I18" s="22">
        <v>194</v>
      </c>
      <c r="J18" s="22">
        <f>+G18-I18</f>
        <v>235</v>
      </c>
      <c r="K18" s="15" t="s">
        <v>15</v>
      </c>
      <c r="L18" s="22">
        <v>4.7</v>
      </c>
      <c r="M18" s="22">
        <v>247</v>
      </c>
      <c r="N18" s="22">
        <v>268</v>
      </c>
      <c r="O18" s="22" t="s">
        <v>67</v>
      </c>
      <c r="P18" s="22">
        <v>295</v>
      </c>
      <c r="Q18" s="22" t="s">
        <v>12</v>
      </c>
      <c r="R18" s="23" t="s">
        <v>52</v>
      </c>
      <c r="S18" s="22" t="s">
        <v>49</v>
      </c>
      <c r="T18" s="22" t="s">
        <v>301</v>
      </c>
      <c r="U18" s="22" t="s">
        <v>302</v>
      </c>
      <c r="V18" s="46">
        <v>1057</v>
      </c>
      <c r="W18" s="46">
        <v>2</v>
      </c>
      <c r="X18" s="12" t="s">
        <v>138</v>
      </c>
      <c r="Y18" s="52">
        <f t="shared" si="1"/>
        <v>1057</v>
      </c>
    </row>
    <row r="19" spans="1:25" ht="25.5" customHeight="1">
      <c r="A19" s="20">
        <v>41734</v>
      </c>
      <c r="B19" s="21" t="s">
        <v>43</v>
      </c>
      <c r="C19" s="18" t="s">
        <v>77</v>
      </c>
      <c r="D19" s="17" t="s">
        <v>292</v>
      </c>
      <c r="E19" s="17"/>
      <c r="F19" s="22" t="s">
        <v>20</v>
      </c>
      <c r="G19" s="22">
        <v>283</v>
      </c>
      <c r="H19" s="12" t="s">
        <v>70</v>
      </c>
      <c r="I19" s="22">
        <v>30.7</v>
      </c>
      <c r="J19" s="22">
        <f>+G19-I19</f>
        <v>252.3</v>
      </c>
      <c r="K19" s="15" t="s">
        <v>15</v>
      </c>
      <c r="L19" s="22">
        <v>5.6</v>
      </c>
      <c r="M19" s="22">
        <v>24.2</v>
      </c>
      <c r="N19" s="22">
        <v>74.8</v>
      </c>
      <c r="O19" s="22" t="s">
        <v>67</v>
      </c>
      <c r="P19" s="22">
        <v>105.7</v>
      </c>
      <c r="Q19" s="22" t="s">
        <v>12</v>
      </c>
      <c r="R19" s="23" t="s">
        <v>52</v>
      </c>
      <c r="S19" s="22" t="s">
        <v>79</v>
      </c>
      <c r="T19" s="22" t="s">
        <v>293</v>
      </c>
      <c r="U19" s="22" t="s">
        <v>294</v>
      </c>
      <c r="V19" s="46">
        <v>1238</v>
      </c>
      <c r="W19" s="46">
        <v>11</v>
      </c>
      <c r="X19" s="23" t="s">
        <v>139</v>
      </c>
      <c r="Y19" s="52">
        <f t="shared" si="1"/>
        <v>1238</v>
      </c>
    </row>
    <row r="20" spans="1:25" ht="25.5" customHeight="1">
      <c r="A20" s="20">
        <v>41741</v>
      </c>
      <c r="B20" s="21" t="s">
        <v>114</v>
      </c>
      <c r="C20" s="18" t="s">
        <v>115</v>
      </c>
      <c r="D20" s="17" t="s">
        <v>19</v>
      </c>
      <c r="E20" s="17"/>
      <c r="F20" s="22" t="s">
        <v>20</v>
      </c>
      <c r="G20" s="22">
        <v>245</v>
      </c>
      <c r="H20" s="12" t="s">
        <v>70</v>
      </c>
      <c r="I20" s="22">
        <v>49.5</v>
      </c>
      <c r="J20" s="22">
        <f>+G20-I20</f>
        <v>195.5</v>
      </c>
      <c r="K20" s="15" t="s">
        <v>15</v>
      </c>
      <c r="L20" s="22">
        <v>2</v>
      </c>
      <c r="M20" s="22">
        <v>74.4</v>
      </c>
      <c r="N20" s="22">
        <v>160</v>
      </c>
      <c r="O20" s="22" t="s">
        <v>67</v>
      </c>
      <c r="P20" s="22">
        <v>160.3</v>
      </c>
      <c r="Q20" s="22" t="s">
        <v>16</v>
      </c>
      <c r="R20" s="23" t="s">
        <v>52</v>
      </c>
      <c r="S20" s="22" t="s">
        <v>60</v>
      </c>
      <c r="T20" s="22" t="s">
        <v>299</v>
      </c>
      <c r="U20" s="22" t="s">
        <v>300</v>
      </c>
      <c r="V20" s="46">
        <v>255</v>
      </c>
      <c r="W20" s="46">
        <v>6</v>
      </c>
      <c r="X20" s="23" t="s">
        <v>139</v>
      </c>
      <c r="Y20" s="52">
        <f t="shared" si="1"/>
        <v>255</v>
      </c>
    </row>
    <row r="21" spans="1:25" ht="25.5" customHeight="1">
      <c r="A21" s="20">
        <v>41773</v>
      </c>
      <c r="B21" s="21" t="s">
        <v>73</v>
      </c>
      <c r="C21" s="18" t="s">
        <v>143</v>
      </c>
      <c r="D21" s="17" t="s">
        <v>74</v>
      </c>
      <c r="E21" s="17"/>
      <c r="F21" s="22" t="s">
        <v>20</v>
      </c>
      <c r="G21" s="22">
        <v>185</v>
      </c>
      <c r="H21" s="12" t="s">
        <v>75</v>
      </c>
      <c r="I21" s="22" t="s">
        <v>80</v>
      </c>
      <c r="J21" s="22" t="s">
        <v>80</v>
      </c>
      <c r="K21" s="15" t="s">
        <v>15</v>
      </c>
      <c r="L21" s="22">
        <v>20</v>
      </c>
      <c r="M21" s="22">
        <v>41</v>
      </c>
      <c r="N21" s="22">
        <v>46</v>
      </c>
      <c r="O21" s="22" t="s">
        <v>68</v>
      </c>
      <c r="P21" s="22">
        <v>130</v>
      </c>
      <c r="Q21" s="22" t="s">
        <v>24</v>
      </c>
      <c r="R21" s="23" t="s">
        <v>52</v>
      </c>
      <c r="S21" s="22" t="s">
        <v>49</v>
      </c>
      <c r="T21" s="22" t="s">
        <v>303</v>
      </c>
      <c r="U21" s="22" t="s">
        <v>304</v>
      </c>
      <c r="V21" s="46">
        <v>23982</v>
      </c>
      <c r="W21" s="46">
        <v>3</v>
      </c>
      <c r="X21" s="12" t="s">
        <v>138</v>
      </c>
      <c r="Y21" s="52">
        <f t="shared" si="1"/>
        <v>23982</v>
      </c>
    </row>
    <row r="22" spans="1:25" ht="25.5" customHeight="1">
      <c r="A22" s="20">
        <v>41775</v>
      </c>
      <c r="B22" s="21" t="s">
        <v>305</v>
      </c>
      <c r="C22" s="18" t="s">
        <v>143</v>
      </c>
      <c r="D22" s="17" t="s">
        <v>306</v>
      </c>
      <c r="E22" s="17"/>
      <c r="F22" s="22" t="s">
        <v>23</v>
      </c>
      <c r="G22" s="22">
        <v>47</v>
      </c>
      <c r="H22" s="12" t="s">
        <v>70</v>
      </c>
      <c r="I22" s="22">
        <v>4.5</v>
      </c>
      <c r="J22" s="22">
        <f>+G22-I22</f>
        <v>42.5</v>
      </c>
      <c r="K22" s="15" t="s">
        <v>18</v>
      </c>
      <c r="L22" s="22">
        <v>7</v>
      </c>
      <c r="M22" s="22">
        <v>6.8</v>
      </c>
      <c r="N22" s="22">
        <v>38</v>
      </c>
      <c r="O22" s="22" t="s">
        <v>68</v>
      </c>
      <c r="P22" s="22">
        <v>39.15</v>
      </c>
      <c r="Q22" s="22" t="s">
        <v>24</v>
      </c>
      <c r="R22" s="23" t="s">
        <v>52</v>
      </c>
      <c r="S22" s="22" t="s">
        <v>108</v>
      </c>
      <c r="T22" s="22" t="s">
        <v>307</v>
      </c>
      <c r="U22" s="50" t="s">
        <v>264</v>
      </c>
      <c r="V22" s="46">
        <v>12516</v>
      </c>
      <c r="W22" s="46">
        <v>4</v>
      </c>
      <c r="X22" s="23" t="s">
        <v>139</v>
      </c>
      <c r="Y22" s="52">
        <f t="shared" si="1"/>
        <v>12516</v>
      </c>
    </row>
    <row r="23" spans="1:25" ht="25.5" customHeight="1">
      <c r="A23" s="20">
        <v>41783</v>
      </c>
      <c r="B23" s="21" t="s">
        <v>89</v>
      </c>
      <c r="C23" s="18" t="s">
        <v>308</v>
      </c>
      <c r="D23" s="17" t="s">
        <v>102</v>
      </c>
      <c r="E23" s="17"/>
      <c r="F23" s="22" t="s">
        <v>25</v>
      </c>
      <c r="G23" s="22">
        <v>91</v>
      </c>
      <c r="H23" s="12" t="s">
        <v>70</v>
      </c>
      <c r="I23" s="22">
        <v>14.53</v>
      </c>
      <c r="J23" s="22">
        <f>+G23-I23</f>
        <v>76.47</v>
      </c>
      <c r="K23" s="15" t="s">
        <v>15</v>
      </c>
      <c r="L23" s="22">
        <v>1.3</v>
      </c>
      <c r="M23" s="22">
        <v>50.6</v>
      </c>
      <c r="N23" s="22">
        <v>79</v>
      </c>
      <c r="O23" s="22" t="s">
        <v>67</v>
      </c>
      <c r="P23" s="22">
        <v>87</v>
      </c>
      <c r="Q23" s="22" t="s">
        <v>47</v>
      </c>
      <c r="R23" s="23" t="s">
        <v>52</v>
      </c>
      <c r="S23" s="22" t="s">
        <v>17</v>
      </c>
      <c r="T23" s="22" t="s">
        <v>309</v>
      </c>
      <c r="U23" s="50" t="s">
        <v>310</v>
      </c>
      <c r="V23" s="46">
        <v>294</v>
      </c>
      <c r="W23" s="46">
        <v>11</v>
      </c>
      <c r="X23" s="12" t="s">
        <v>138</v>
      </c>
      <c r="Y23" s="52">
        <f t="shared" si="1"/>
        <v>294</v>
      </c>
    </row>
    <row r="24" spans="1:25" ht="25.5" customHeight="1">
      <c r="A24" s="20">
        <v>41783</v>
      </c>
      <c r="B24" s="21" t="s">
        <v>216</v>
      </c>
      <c r="C24" s="18" t="s">
        <v>311</v>
      </c>
      <c r="D24" s="17" t="s">
        <v>19</v>
      </c>
      <c r="E24" s="17"/>
      <c r="F24" s="22" t="s">
        <v>20</v>
      </c>
      <c r="G24" s="22">
        <v>80.5</v>
      </c>
      <c r="H24" s="12" t="s">
        <v>70</v>
      </c>
      <c r="I24" s="22">
        <v>20.25</v>
      </c>
      <c r="J24" s="22">
        <f>+G24-I24</f>
        <v>60.25</v>
      </c>
      <c r="K24" s="15" t="s">
        <v>15</v>
      </c>
      <c r="L24" s="22">
        <v>12</v>
      </c>
      <c r="M24" s="22">
        <v>6</v>
      </c>
      <c r="N24" s="22">
        <v>7.3</v>
      </c>
      <c r="O24" s="22" t="s">
        <v>68</v>
      </c>
      <c r="P24" s="22">
        <f>6*6.4+0.4+2.05</f>
        <v>40.85</v>
      </c>
      <c r="Q24" s="22" t="s">
        <v>12</v>
      </c>
      <c r="R24" s="23" t="s">
        <v>52</v>
      </c>
      <c r="S24" s="22" t="s">
        <v>63</v>
      </c>
      <c r="T24" s="22" t="s">
        <v>315</v>
      </c>
      <c r="U24" s="50" t="s">
        <v>316</v>
      </c>
      <c r="V24" s="46">
        <v>775</v>
      </c>
      <c r="W24" s="46">
        <v>6</v>
      </c>
      <c r="X24" s="12" t="s">
        <v>137</v>
      </c>
      <c r="Y24" s="52">
        <f>+V24</f>
        <v>775</v>
      </c>
    </row>
    <row r="25" spans="1:24" ht="25.5" customHeight="1">
      <c r="A25" s="20">
        <v>41790</v>
      </c>
      <c r="B25" s="21" t="s">
        <v>106</v>
      </c>
      <c r="C25" s="18" t="s">
        <v>116</v>
      </c>
      <c r="D25" s="17" t="s">
        <v>19</v>
      </c>
      <c r="E25" s="17"/>
      <c r="F25" s="22" t="s">
        <v>20</v>
      </c>
      <c r="G25" s="51" t="s">
        <v>312</v>
      </c>
      <c r="H25" s="12" t="s">
        <v>70</v>
      </c>
      <c r="I25" s="22">
        <v>30</v>
      </c>
      <c r="J25" s="22">
        <f>264-30</f>
        <v>234</v>
      </c>
      <c r="K25" s="15" t="s">
        <v>9</v>
      </c>
      <c r="L25" s="22">
        <v>5</v>
      </c>
      <c r="M25" s="22">
        <v>47</v>
      </c>
      <c r="N25" s="22">
        <v>63</v>
      </c>
      <c r="O25" s="22" t="s">
        <v>67</v>
      </c>
      <c r="P25" s="22">
        <v>67</v>
      </c>
      <c r="Q25" s="22" t="s">
        <v>12</v>
      </c>
      <c r="R25" s="23" t="s">
        <v>52</v>
      </c>
      <c r="S25" s="22" t="s">
        <v>63</v>
      </c>
      <c r="T25" s="22" t="s">
        <v>314</v>
      </c>
      <c r="U25" s="50" t="s">
        <v>313</v>
      </c>
      <c r="V25" s="46">
        <v>179</v>
      </c>
      <c r="W25" s="46">
        <v>6</v>
      </c>
      <c r="X25" s="12" t="s">
        <v>138</v>
      </c>
    </row>
    <row r="26" spans="1:24" ht="25.5" customHeight="1">
      <c r="A26" s="20">
        <v>41803</v>
      </c>
      <c r="B26" s="21" t="s">
        <v>106</v>
      </c>
      <c r="C26" s="18" t="s">
        <v>143</v>
      </c>
      <c r="D26" s="17" t="s">
        <v>230</v>
      </c>
      <c r="E26" s="17"/>
      <c r="F26" s="22" t="s">
        <v>319</v>
      </c>
      <c r="G26" s="22">
        <v>118</v>
      </c>
      <c r="H26" s="12" t="s">
        <v>70</v>
      </c>
      <c r="I26" s="22">
        <v>60</v>
      </c>
      <c r="J26" s="22">
        <f>+G26-I26</f>
        <v>58</v>
      </c>
      <c r="K26" s="15" t="s">
        <v>15</v>
      </c>
      <c r="L26" s="22">
        <v>22</v>
      </c>
      <c r="M26" s="22">
        <v>93</v>
      </c>
      <c r="N26" s="22">
        <v>98</v>
      </c>
      <c r="O26" s="22" t="s">
        <v>67</v>
      </c>
      <c r="P26" s="22">
        <v>114</v>
      </c>
      <c r="Q26" s="22" t="s">
        <v>51</v>
      </c>
      <c r="R26" s="23" t="s">
        <v>52</v>
      </c>
      <c r="S26" s="22" t="s">
        <v>83</v>
      </c>
      <c r="T26" s="22" t="s">
        <v>321</v>
      </c>
      <c r="U26" s="22" t="s">
        <v>320</v>
      </c>
      <c r="V26" s="46">
        <v>27523</v>
      </c>
      <c r="W26" s="46">
        <v>6</v>
      </c>
      <c r="X26" s="12" t="s">
        <v>138</v>
      </c>
    </row>
    <row r="27" spans="1:24" ht="25.5" customHeight="1">
      <c r="A27" s="20">
        <v>41804</v>
      </c>
      <c r="B27" s="21" t="s">
        <v>123</v>
      </c>
      <c r="C27" s="18" t="s">
        <v>143</v>
      </c>
      <c r="D27" s="17" t="s">
        <v>22</v>
      </c>
      <c r="E27" s="17"/>
      <c r="F27" s="22" t="s">
        <v>35</v>
      </c>
      <c r="G27" s="22">
        <v>172.4</v>
      </c>
      <c r="H27" s="12" t="s">
        <v>75</v>
      </c>
      <c r="I27" s="22" t="s">
        <v>80</v>
      </c>
      <c r="J27" s="22" t="s">
        <v>80</v>
      </c>
      <c r="K27" s="22" t="s">
        <v>80</v>
      </c>
      <c r="L27" s="22">
        <v>12</v>
      </c>
      <c r="M27" s="22">
        <v>61.2</v>
      </c>
      <c r="N27" s="22">
        <v>84</v>
      </c>
      <c r="O27" s="22" t="s">
        <v>67</v>
      </c>
      <c r="P27" s="22">
        <v>85.4</v>
      </c>
      <c r="Q27" s="22" t="s">
        <v>91</v>
      </c>
      <c r="R27" s="23" t="s">
        <v>52</v>
      </c>
      <c r="S27" s="22" t="s">
        <v>46</v>
      </c>
      <c r="T27" s="22" t="s">
        <v>322</v>
      </c>
      <c r="U27" s="22" t="s">
        <v>323</v>
      </c>
      <c r="V27" s="46">
        <v>1323</v>
      </c>
      <c r="W27" s="46">
        <v>1</v>
      </c>
      <c r="X27" s="23" t="s">
        <v>139</v>
      </c>
    </row>
    <row r="28" spans="1:24" ht="25.5" customHeight="1">
      <c r="A28" s="20">
        <v>41808</v>
      </c>
      <c r="B28" s="21" t="s">
        <v>317</v>
      </c>
      <c r="C28" s="18" t="s">
        <v>318</v>
      </c>
      <c r="D28" s="17" t="s">
        <v>102</v>
      </c>
      <c r="E28" s="17"/>
      <c r="F28" s="22" t="s">
        <v>35</v>
      </c>
      <c r="G28" s="22">
        <v>135</v>
      </c>
      <c r="H28" s="12" t="s">
        <v>70</v>
      </c>
      <c r="I28" s="22">
        <v>23</v>
      </c>
      <c r="J28" s="22">
        <f>+G28-I28</f>
        <v>112</v>
      </c>
      <c r="K28" s="22" t="s">
        <v>9</v>
      </c>
      <c r="L28" s="22">
        <v>12</v>
      </c>
      <c r="M28" s="22">
        <v>18</v>
      </c>
      <c r="N28" s="22">
        <v>55</v>
      </c>
      <c r="O28" s="22" t="s">
        <v>67</v>
      </c>
      <c r="P28" s="22">
        <v>64</v>
      </c>
      <c r="Q28" s="22" t="s">
        <v>12</v>
      </c>
      <c r="R28" s="23" t="s">
        <v>52</v>
      </c>
      <c r="S28" s="22" t="s">
        <v>14</v>
      </c>
      <c r="T28" s="22" t="s">
        <v>314</v>
      </c>
      <c r="U28" s="22"/>
      <c r="V28" s="46">
        <v>609</v>
      </c>
      <c r="W28" s="46">
        <v>10</v>
      </c>
      <c r="X28" s="23" t="s">
        <v>137</v>
      </c>
    </row>
    <row r="29" spans="1:24" ht="25.5" customHeight="1">
      <c r="A29" s="20">
        <v>41815</v>
      </c>
      <c r="B29" s="21" t="s">
        <v>106</v>
      </c>
      <c r="C29" s="18" t="s">
        <v>143</v>
      </c>
      <c r="D29" s="17" t="s">
        <v>331</v>
      </c>
      <c r="E29" s="17"/>
      <c r="F29" s="22" t="s">
        <v>35</v>
      </c>
      <c r="G29" s="22">
        <v>198</v>
      </c>
      <c r="H29" s="12" t="s">
        <v>75</v>
      </c>
      <c r="I29" s="22" t="s">
        <v>80</v>
      </c>
      <c r="J29" s="22" t="s">
        <v>80</v>
      </c>
      <c r="K29" s="22" t="s">
        <v>9</v>
      </c>
      <c r="L29" s="22">
        <v>13.5</v>
      </c>
      <c r="M29" s="22">
        <v>90</v>
      </c>
      <c r="N29" s="22">
        <v>94</v>
      </c>
      <c r="O29" s="22" t="s">
        <v>67</v>
      </c>
      <c r="P29" s="22">
        <v>117</v>
      </c>
      <c r="Q29" s="22" t="s">
        <v>25</v>
      </c>
      <c r="R29" s="23" t="s">
        <v>52</v>
      </c>
      <c r="S29" s="22" t="s">
        <v>55</v>
      </c>
      <c r="T29" s="22" t="s">
        <v>332</v>
      </c>
      <c r="U29" s="22" t="s">
        <v>333</v>
      </c>
      <c r="V29" s="46">
        <v>27523</v>
      </c>
      <c r="W29" s="46">
        <v>6</v>
      </c>
      <c r="X29" s="23" t="s">
        <v>138</v>
      </c>
    </row>
    <row r="30" spans="1:24" ht="25.5" customHeight="1">
      <c r="A30" s="20">
        <v>41818</v>
      </c>
      <c r="B30" s="21" t="s">
        <v>338</v>
      </c>
      <c r="C30" s="18" t="s">
        <v>8</v>
      </c>
      <c r="D30" s="17" t="s">
        <v>339</v>
      </c>
      <c r="E30" s="17"/>
      <c r="F30" s="22" t="s">
        <v>23</v>
      </c>
      <c r="G30" s="22">
        <v>88</v>
      </c>
      <c r="H30" s="12" t="s">
        <v>75</v>
      </c>
      <c r="I30" s="22" t="s">
        <v>80</v>
      </c>
      <c r="J30" s="22" t="s">
        <v>80</v>
      </c>
      <c r="K30" s="22" t="s">
        <v>80</v>
      </c>
      <c r="L30" s="22">
        <v>15</v>
      </c>
      <c r="M30" s="22">
        <v>34</v>
      </c>
      <c r="N30" s="22">
        <v>44</v>
      </c>
      <c r="O30" s="22" t="s">
        <v>67</v>
      </c>
      <c r="P30" s="22">
        <v>82</v>
      </c>
      <c r="Q30" s="22" t="s">
        <v>25</v>
      </c>
      <c r="R30" s="23" t="s">
        <v>52</v>
      </c>
      <c r="S30" s="22" t="s">
        <v>49</v>
      </c>
      <c r="T30" s="22" t="s">
        <v>357</v>
      </c>
      <c r="U30" s="22" t="s">
        <v>356</v>
      </c>
      <c r="V30" s="46">
        <v>2482.2</v>
      </c>
      <c r="W30" s="46">
        <v>5</v>
      </c>
      <c r="X30" s="12" t="s">
        <v>138</v>
      </c>
    </row>
    <row r="31" spans="1:24" ht="25.5" customHeight="1">
      <c r="A31" s="20">
        <v>41823</v>
      </c>
      <c r="B31" s="21" t="s">
        <v>37</v>
      </c>
      <c r="C31" s="18" t="s">
        <v>327</v>
      </c>
      <c r="D31" s="17" t="s">
        <v>19</v>
      </c>
      <c r="E31" s="17"/>
      <c r="F31" s="22" t="s">
        <v>23</v>
      </c>
      <c r="G31" s="22"/>
      <c r="H31" s="12" t="s">
        <v>70</v>
      </c>
      <c r="I31" s="22">
        <v>0</v>
      </c>
      <c r="J31" s="22">
        <v>51.5</v>
      </c>
      <c r="K31" s="22" t="s">
        <v>330</v>
      </c>
      <c r="L31" s="22">
        <v>3</v>
      </c>
      <c r="M31" s="22">
        <v>5</v>
      </c>
      <c r="N31" s="22">
        <v>17</v>
      </c>
      <c r="O31" s="22" t="s">
        <v>67</v>
      </c>
      <c r="P31" s="22">
        <v>28.8</v>
      </c>
      <c r="Q31" s="22" t="s">
        <v>47</v>
      </c>
      <c r="R31" s="23" t="s">
        <v>52</v>
      </c>
      <c r="S31" s="22" t="s">
        <v>17</v>
      </c>
      <c r="T31" s="22" t="s">
        <v>328</v>
      </c>
      <c r="U31" s="22" t="s">
        <v>329</v>
      </c>
      <c r="V31" s="46">
        <v>49</v>
      </c>
      <c r="W31" s="46">
        <v>9</v>
      </c>
      <c r="X31" s="23" t="s">
        <v>137</v>
      </c>
    </row>
    <row r="32" spans="1:25" ht="25.5" customHeight="1">
      <c r="A32" s="20">
        <v>41825</v>
      </c>
      <c r="B32" s="21" t="s">
        <v>117</v>
      </c>
      <c r="C32" s="18" t="s">
        <v>324</v>
      </c>
      <c r="D32" s="17" t="s">
        <v>102</v>
      </c>
      <c r="E32" s="17"/>
      <c r="F32" s="22" t="s">
        <v>35</v>
      </c>
      <c r="G32" s="22">
        <v>201.5</v>
      </c>
      <c r="H32" s="12" t="s">
        <v>70</v>
      </c>
      <c r="I32" s="22">
        <v>23.5</v>
      </c>
      <c r="J32" s="22">
        <f>+G32-I32</f>
        <v>178</v>
      </c>
      <c r="K32" s="22" t="s">
        <v>15</v>
      </c>
      <c r="L32" s="22">
        <v>5.5</v>
      </c>
      <c r="M32" s="22">
        <v>17.5</v>
      </c>
      <c r="N32" s="22">
        <v>72.7</v>
      </c>
      <c r="O32" s="22" t="s">
        <v>67</v>
      </c>
      <c r="P32" s="22">
        <v>92.8</v>
      </c>
      <c r="Q32" s="22" t="s">
        <v>12</v>
      </c>
      <c r="R32" s="23" t="s">
        <v>52</v>
      </c>
      <c r="S32" s="22" t="s">
        <v>63</v>
      </c>
      <c r="T32" s="22" t="s">
        <v>326</v>
      </c>
      <c r="U32" s="22" t="s">
        <v>325</v>
      </c>
      <c r="V32" s="46">
        <v>18</v>
      </c>
      <c r="W32" s="46">
        <v>4</v>
      </c>
      <c r="X32" s="23" t="s">
        <v>139</v>
      </c>
      <c r="Y32" s="52">
        <f>+V32</f>
        <v>18</v>
      </c>
    </row>
    <row r="33" spans="1:24" ht="25.5" customHeight="1">
      <c r="A33" s="20">
        <v>41827</v>
      </c>
      <c r="B33" s="21" t="s">
        <v>216</v>
      </c>
      <c r="C33" s="18" t="s">
        <v>341</v>
      </c>
      <c r="D33" s="17" t="s">
        <v>345</v>
      </c>
      <c r="E33" s="17"/>
      <c r="F33" s="22" t="s">
        <v>25</v>
      </c>
      <c r="G33" s="22">
        <v>40</v>
      </c>
      <c r="H33" s="12" t="s">
        <v>70</v>
      </c>
      <c r="I33" s="22">
        <v>7.4</v>
      </c>
      <c r="J33" s="22">
        <f>+G33-I33</f>
        <v>32.6</v>
      </c>
      <c r="K33" s="22" t="s">
        <v>15</v>
      </c>
      <c r="L33" s="22">
        <v>8</v>
      </c>
      <c r="M33" s="22">
        <v>15.1</v>
      </c>
      <c r="N33" s="22">
        <v>22.3</v>
      </c>
      <c r="O33" s="22" t="s">
        <v>68</v>
      </c>
      <c r="P33" s="22">
        <v>37.85</v>
      </c>
      <c r="Q33" s="22" t="s">
        <v>24</v>
      </c>
      <c r="R33" s="23" t="s">
        <v>52</v>
      </c>
      <c r="S33" s="22" t="s">
        <v>79</v>
      </c>
      <c r="T33" s="22" t="s">
        <v>342</v>
      </c>
      <c r="U33" s="22" t="s">
        <v>343</v>
      </c>
      <c r="V33" s="46">
        <v>558.5</v>
      </c>
      <c r="W33" s="46">
        <v>6</v>
      </c>
      <c r="X33" s="23" t="s">
        <v>139</v>
      </c>
    </row>
    <row r="34" spans="1:24" ht="25.5" customHeight="1">
      <c r="A34" s="20">
        <v>41833</v>
      </c>
      <c r="B34" s="21" t="s">
        <v>141</v>
      </c>
      <c r="C34" s="18" t="s">
        <v>334</v>
      </c>
      <c r="D34" s="17" t="s">
        <v>84</v>
      </c>
      <c r="E34" s="17"/>
      <c r="F34" s="22" t="s">
        <v>20</v>
      </c>
      <c r="G34" s="22">
        <v>98.3</v>
      </c>
      <c r="H34" s="12" t="s">
        <v>70</v>
      </c>
      <c r="I34" s="22">
        <v>36</v>
      </c>
      <c r="J34" s="22">
        <f>+G34-I34</f>
        <v>62.3</v>
      </c>
      <c r="K34" s="22" t="s">
        <v>15</v>
      </c>
      <c r="L34" s="22">
        <v>20</v>
      </c>
      <c r="M34" s="22">
        <v>35</v>
      </c>
      <c r="N34" s="22">
        <v>92</v>
      </c>
      <c r="O34" s="22" t="s">
        <v>67</v>
      </c>
      <c r="P34" s="22">
        <v>93</v>
      </c>
      <c r="Q34" s="22" t="s">
        <v>24</v>
      </c>
      <c r="R34" s="23" t="s">
        <v>52</v>
      </c>
      <c r="S34" s="22" t="s">
        <v>49</v>
      </c>
      <c r="T34" s="22" t="s">
        <v>335</v>
      </c>
      <c r="U34" s="22" t="s">
        <v>336</v>
      </c>
      <c r="V34" s="46">
        <v>2108</v>
      </c>
      <c r="W34" s="46">
        <v>4</v>
      </c>
      <c r="X34" s="12" t="s">
        <v>138</v>
      </c>
    </row>
    <row r="35" spans="1:25" ht="25.5" customHeight="1">
      <c r="A35" s="20">
        <v>41834</v>
      </c>
      <c r="B35" s="21" t="s">
        <v>216</v>
      </c>
      <c r="C35" s="18" t="s">
        <v>341</v>
      </c>
      <c r="D35" s="17" t="s">
        <v>344</v>
      </c>
      <c r="E35" s="17"/>
      <c r="F35" s="22" t="s">
        <v>35</v>
      </c>
      <c r="G35" s="22">
        <v>145</v>
      </c>
      <c r="H35" s="12" t="s">
        <v>75</v>
      </c>
      <c r="I35" s="22" t="s">
        <v>80</v>
      </c>
      <c r="J35" s="22" t="s">
        <v>80</v>
      </c>
      <c r="K35" s="22" t="s">
        <v>80</v>
      </c>
      <c r="L35" s="22">
        <v>5</v>
      </c>
      <c r="M35" s="22">
        <v>62.9</v>
      </c>
      <c r="N35" s="22">
        <v>140</v>
      </c>
      <c r="O35" s="22" t="s">
        <v>68</v>
      </c>
      <c r="P35" s="22">
        <v>141</v>
      </c>
      <c r="Q35" s="22" t="s">
        <v>12</v>
      </c>
      <c r="R35" s="23" t="s">
        <v>52</v>
      </c>
      <c r="S35" s="22" t="s">
        <v>53</v>
      </c>
      <c r="T35" s="22" t="s">
        <v>346</v>
      </c>
      <c r="U35" s="22" t="s">
        <v>347</v>
      </c>
      <c r="V35" s="46">
        <v>559</v>
      </c>
      <c r="W35" s="46">
        <v>6</v>
      </c>
      <c r="X35" s="23" t="s">
        <v>139</v>
      </c>
      <c r="Y35" s="52">
        <f>+V35</f>
        <v>559</v>
      </c>
    </row>
    <row r="36" spans="1:24" ht="25.5" customHeight="1">
      <c r="A36" s="20">
        <v>41845</v>
      </c>
      <c r="B36" s="21" t="s">
        <v>338</v>
      </c>
      <c r="C36" s="18" t="s">
        <v>8</v>
      </c>
      <c r="D36" s="17" t="s">
        <v>340</v>
      </c>
      <c r="E36" s="17"/>
      <c r="F36" s="22" t="s">
        <v>35</v>
      </c>
      <c r="G36" s="22">
        <v>110</v>
      </c>
      <c r="H36" s="12" t="s">
        <v>70</v>
      </c>
      <c r="I36" s="22">
        <v>18.9</v>
      </c>
      <c r="J36" s="22">
        <f>+G36-I36</f>
        <v>91.1</v>
      </c>
      <c r="K36" s="22" t="s">
        <v>15</v>
      </c>
      <c r="L36" s="22">
        <v>17</v>
      </c>
      <c r="M36" s="22">
        <v>55</v>
      </c>
      <c r="N36" s="22">
        <v>75</v>
      </c>
      <c r="O36" s="22" t="s">
        <v>67</v>
      </c>
      <c r="P36" s="22">
        <v>79</v>
      </c>
      <c r="Q36" s="22" t="s">
        <v>24</v>
      </c>
      <c r="R36" s="23" t="s">
        <v>52</v>
      </c>
      <c r="S36" s="22" t="s">
        <v>49</v>
      </c>
      <c r="T36" s="22" t="s">
        <v>348</v>
      </c>
      <c r="U36" s="22" t="s">
        <v>349</v>
      </c>
      <c r="V36" s="46">
        <v>2482</v>
      </c>
      <c r="W36" s="46">
        <v>5</v>
      </c>
      <c r="X36" s="12" t="s">
        <v>138</v>
      </c>
    </row>
    <row r="37" spans="1:24" ht="25.5" customHeight="1">
      <c r="A37" s="20">
        <v>41852</v>
      </c>
      <c r="B37" s="21" t="s">
        <v>107</v>
      </c>
      <c r="C37" s="18" t="s">
        <v>359</v>
      </c>
      <c r="D37" s="17" t="s">
        <v>19</v>
      </c>
      <c r="E37" s="17"/>
      <c r="F37" s="22" t="s">
        <v>23</v>
      </c>
      <c r="G37" s="22">
        <v>160</v>
      </c>
      <c r="H37" s="12" t="s">
        <v>70</v>
      </c>
      <c r="I37" s="22">
        <v>30</v>
      </c>
      <c r="J37" s="22">
        <f>+G37-I37</f>
        <v>130</v>
      </c>
      <c r="K37" s="22" t="s">
        <v>15</v>
      </c>
      <c r="L37" s="22" t="s">
        <v>186</v>
      </c>
      <c r="M37" s="22">
        <v>24.7</v>
      </c>
      <c r="N37" s="22" t="s">
        <v>100</v>
      </c>
      <c r="O37" s="22" t="s">
        <v>67</v>
      </c>
      <c r="P37" s="22">
        <v>78</v>
      </c>
      <c r="Q37" s="22" t="s">
        <v>24</v>
      </c>
      <c r="R37" s="23" t="s">
        <v>243</v>
      </c>
      <c r="S37" s="22" t="s">
        <v>49</v>
      </c>
      <c r="T37" s="22" t="s">
        <v>186</v>
      </c>
      <c r="U37" s="22" t="s">
        <v>186</v>
      </c>
      <c r="V37" s="46">
        <v>656</v>
      </c>
      <c r="W37" s="46">
        <v>11</v>
      </c>
      <c r="X37" s="23" t="s">
        <v>139</v>
      </c>
    </row>
    <row r="38" spans="1:24" ht="25.5" customHeight="1">
      <c r="A38" s="20">
        <v>41853</v>
      </c>
      <c r="B38" s="21" t="s">
        <v>338</v>
      </c>
      <c r="C38" s="18" t="s">
        <v>8</v>
      </c>
      <c r="D38" s="17" t="s">
        <v>350</v>
      </c>
      <c r="E38" s="17"/>
      <c r="F38" s="22" t="s">
        <v>44</v>
      </c>
      <c r="G38" s="22">
        <v>56</v>
      </c>
      <c r="H38" s="12" t="s">
        <v>70</v>
      </c>
      <c r="I38" s="22" t="s">
        <v>355</v>
      </c>
      <c r="J38" s="22" t="s">
        <v>355</v>
      </c>
      <c r="K38" s="22" t="s">
        <v>354</v>
      </c>
      <c r="L38" s="22">
        <v>15</v>
      </c>
      <c r="M38" s="22">
        <v>4.5</v>
      </c>
      <c r="N38" s="22">
        <v>18</v>
      </c>
      <c r="O38" s="22" t="s">
        <v>67</v>
      </c>
      <c r="P38" s="22">
        <v>52</v>
      </c>
      <c r="Q38" s="22" t="s">
        <v>24</v>
      </c>
      <c r="R38" s="23" t="s">
        <v>52</v>
      </c>
      <c r="S38" s="22" t="s">
        <v>61</v>
      </c>
      <c r="T38" s="22" t="s">
        <v>352</v>
      </c>
      <c r="U38" s="22" t="s">
        <v>353</v>
      </c>
      <c r="V38" s="46">
        <v>2482</v>
      </c>
      <c r="W38" s="46">
        <v>5</v>
      </c>
      <c r="X38" s="12" t="s">
        <v>138</v>
      </c>
    </row>
    <row r="39" spans="1:25" ht="25.5" customHeight="1">
      <c r="A39" s="20">
        <v>41859</v>
      </c>
      <c r="B39" s="21" t="s">
        <v>351</v>
      </c>
      <c r="C39" s="18" t="s">
        <v>363</v>
      </c>
      <c r="D39" s="17" t="s">
        <v>364</v>
      </c>
      <c r="E39" s="17"/>
      <c r="F39" s="22" t="s">
        <v>35</v>
      </c>
      <c r="G39" s="22">
        <v>104</v>
      </c>
      <c r="H39" s="12" t="s">
        <v>75</v>
      </c>
      <c r="I39" s="22" t="s">
        <v>365</v>
      </c>
      <c r="J39" s="22" t="s">
        <v>365</v>
      </c>
      <c r="K39" s="22" t="s">
        <v>365</v>
      </c>
      <c r="L39" s="22" t="s">
        <v>90</v>
      </c>
      <c r="M39" s="22">
        <v>14.2</v>
      </c>
      <c r="N39" s="22" t="s">
        <v>90</v>
      </c>
      <c r="O39" s="22" t="s">
        <v>90</v>
      </c>
      <c r="P39" s="22" t="s">
        <v>90</v>
      </c>
      <c r="Q39" s="22" t="s">
        <v>90</v>
      </c>
      <c r="R39" s="22" t="s">
        <v>90</v>
      </c>
      <c r="S39" s="22" t="s">
        <v>90</v>
      </c>
      <c r="T39" s="22" t="s">
        <v>90</v>
      </c>
      <c r="U39" s="22" t="s">
        <v>90</v>
      </c>
      <c r="V39" s="46">
        <v>25</v>
      </c>
      <c r="W39" s="46">
        <v>12</v>
      </c>
      <c r="X39" s="23" t="s">
        <v>139</v>
      </c>
      <c r="Y39" s="52">
        <f>+V39</f>
        <v>25</v>
      </c>
    </row>
    <row r="40" spans="1:25" ht="25.5" customHeight="1">
      <c r="A40" s="20">
        <v>41859</v>
      </c>
      <c r="B40" s="21" t="s">
        <v>338</v>
      </c>
      <c r="C40" s="18" t="s">
        <v>8</v>
      </c>
      <c r="D40" s="17" t="s">
        <v>358</v>
      </c>
      <c r="E40" s="17"/>
      <c r="F40" s="22" t="s">
        <v>23</v>
      </c>
      <c r="G40" s="22">
        <v>231</v>
      </c>
      <c r="H40" s="12" t="s">
        <v>70</v>
      </c>
      <c r="I40" s="22">
        <v>60</v>
      </c>
      <c r="J40" s="22">
        <f>+G40-I40</f>
        <v>171</v>
      </c>
      <c r="K40" s="22" t="s">
        <v>15</v>
      </c>
      <c r="L40" s="22">
        <v>30</v>
      </c>
      <c r="M40" s="22">
        <v>28</v>
      </c>
      <c r="N40" s="22">
        <v>48</v>
      </c>
      <c r="O40" s="22" t="s">
        <v>67</v>
      </c>
      <c r="P40" s="22">
        <v>122</v>
      </c>
      <c r="Q40" s="22" t="s">
        <v>20</v>
      </c>
      <c r="R40" s="23" t="s">
        <v>52</v>
      </c>
      <c r="S40" s="22" t="s">
        <v>59</v>
      </c>
      <c r="T40" s="22" t="s">
        <v>360</v>
      </c>
      <c r="U40" s="22" t="s">
        <v>361</v>
      </c>
      <c r="V40" s="46">
        <v>2482</v>
      </c>
      <c r="W40" s="46">
        <v>5</v>
      </c>
      <c r="X40" s="12" t="s">
        <v>138</v>
      </c>
      <c r="Y40" s="52">
        <f>+V40</f>
        <v>2482</v>
      </c>
    </row>
    <row r="41" spans="1:25" ht="25.5" customHeight="1">
      <c r="A41" s="20">
        <v>41870</v>
      </c>
      <c r="B41" s="21" t="s">
        <v>106</v>
      </c>
      <c r="C41" s="18" t="s">
        <v>8</v>
      </c>
      <c r="D41" s="17" t="s">
        <v>362</v>
      </c>
      <c r="E41" s="17"/>
      <c r="F41" s="22" t="s">
        <v>20</v>
      </c>
      <c r="G41" s="22">
        <v>144</v>
      </c>
      <c r="H41" s="12" t="s">
        <v>75</v>
      </c>
      <c r="I41" s="22">
        <v>82</v>
      </c>
      <c r="J41" s="22">
        <v>62</v>
      </c>
      <c r="K41" s="22" t="s">
        <v>15</v>
      </c>
      <c r="L41" s="22">
        <v>19</v>
      </c>
      <c r="M41" s="22">
        <v>83</v>
      </c>
      <c r="N41" s="22">
        <v>98</v>
      </c>
      <c r="O41" s="22" t="s">
        <v>67</v>
      </c>
      <c r="P41" s="22">
        <v>110</v>
      </c>
      <c r="Q41" s="22" t="s">
        <v>24</v>
      </c>
      <c r="R41" s="23" t="s">
        <v>366</v>
      </c>
      <c r="S41" s="22" t="s">
        <v>46</v>
      </c>
      <c r="T41" s="22" t="s">
        <v>367</v>
      </c>
      <c r="U41" s="22" t="s">
        <v>368</v>
      </c>
      <c r="V41" s="46">
        <v>27523</v>
      </c>
      <c r="W41" s="46">
        <v>6</v>
      </c>
      <c r="X41" s="12" t="s">
        <v>138</v>
      </c>
      <c r="Y41" s="52">
        <f>+V41</f>
        <v>27523</v>
      </c>
    </row>
    <row r="42" spans="1:25" ht="25.5" customHeight="1">
      <c r="A42" s="20">
        <v>41881</v>
      </c>
      <c r="B42" s="21" t="s">
        <v>338</v>
      </c>
      <c r="C42" s="18" t="s">
        <v>8</v>
      </c>
      <c r="D42" s="17" t="s">
        <v>255</v>
      </c>
      <c r="E42" s="17"/>
      <c r="F42" s="22" t="s">
        <v>20</v>
      </c>
      <c r="G42" s="22">
        <v>58</v>
      </c>
      <c r="H42" s="12" t="s">
        <v>75</v>
      </c>
      <c r="I42" s="22" t="s">
        <v>80</v>
      </c>
      <c r="J42" s="22" t="s">
        <v>80</v>
      </c>
      <c r="K42" s="22" t="s">
        <v>15</v>
      </c>
      <c r="L42" s="22">
        <v>1.62</v>
      </c>
      <c r="M42" s="22">
        <v>34</v>
      </c>
      <c r="N42" s="22">
        <v>40</v>
      </c>
      <c r="O42" s="22" t="s">
        <v>67</v>
      </c>
      <c r="P42" s="22">
        <v>54</v>
      </c>
      <c r="Q42" s="22" t="s">
        <v>47</v>
      </c>
      <c r="R42" s="23" t="s">
        <v>52</v>
      </c>
      <c r="S42" s="22" t="s">
        <v>220</v>
      </c>
      <c r="T42" s="22" t="s">
        <v>369</v>
      </c>
      <c r="U42" s="50" t="s">
        <v>370</v>
      </c>
      <c r="V42" s="46">
        <v>2482</v>
      </c>
      <c r="W42" s="46">
        <v>5</v>
      </c>
      <c r="X42" s="12" t="s">
        <v>138</v>
      </c>
      <c r="Y42" s="52">
        <f>+V42</f>
        <v>2482</v>
      </c>
    </row>
    <row r="43" spans="1:24" ht="25.5" customHeight="1">
      <c r="A43" s="20">
        <v>41888</v>
      </c>
      <c r="B43" s="21" t="s">
        <v>338</v>
      </c>
      <c r="C43" s="18" t="s">
        <v>8</v>
      </c>
      <c r="D43" s="17" t="s">
        <v>22</v>
      </c>
      <c r="E43" s="17"/>
      <c r="F43" s="22" t="s">
        <v>35</v>
      </c>
      <c r="G43" s="22">
        <v>160</v>
      </c>
      <c r="H43" s="12" t="s">
        <v>70</v>
      </c>
      <c r="I43" s="22">
        <v>16</v>
      </c>
      <c r="J43" s="22">
        <f>+G43-I43</f>
        <v>144</v>
      </c>
      <c r="K43" s="22" t="s">
        <v>15</v>
      </c>
      <c r="L43" s="22">
        <v>13.5</v>
      </c>
      <c r="M43" s="22">
        <v>13.5</v>
      </c>
      <c r="N43" s="22">
        <v>12.5</v>
      </c>
      <c r="O43" s="22" t="s">
        <v>67</v>
      </c>
      <c r="P43" s="22">
        <v>74</v>
      </c>
      <c r="Q43" s="22" t="s">
        <v>25</v>
      </c>
      <c r="R43" s="23" t="s">
        <v>52</v>
      </c>
      <c r="S43" s="22" t="s">
        <v>13</v>
      </c>
      <c r="T43" s="22" t="s">
        <v>371</v>
      </c>
      <c r="U43" s="22" t="s">
        <v>372</v>
      </c>
      <c r="V43" s="46">
        <v>2482</v>
      </c>
      <c r="W43" s="46">
        <v>5</v>
      </c>
      <c r="X43" s="12" t="s">
        <v>138</v>
      </c>
    </row>
    <row r="44" spans="1:25" ht="25.5" customHeight="1">
      <c r="A44" s="20">
        <v>41906</v>
      </c>
      <c r="B44" s="21" t="s">
        <v>373</v>
      </c>
      <c r="C44" s="18" t="s">
        <v>374</v>
      </c>
      <c r="D44" s="17" t="s">
        <v>19</v>
      </c>
      <c r="E44" s="17"/>
      <c r="F44" s="22" t="s">
        <v>20</v>
      </c>
      <c r="G44" s="22">
        <v>154</v>
      </c>
      <c r="H44" s="12" t="s">
        <v>70</v>
      </c>
      <c r="I44" s="22">
        <v>12.19</v>
      </c>
      <c r="J44" s="22">
        <f>+G44-I44</f>
        <v>141.81</v>
      </c>
      <c r="K44" s="22" t="s">
        <v>15</v>
      </c>
      <c r="L44" s="22">
        <v>6.5</v>
      </c>
      <c r="M44" s="22">
        <v>10.5</v>
      </c>
      <c r="N44" s="22">
        <v>56</v>
      </c>
      <c r="O44" s="22" t="s">
        <v>67</v>
      </c>
      <c r="P44" s="22">
        <v>88.3</v>
      </c>
      <c r="Q44" s="22" t="s">
        <v>12</v>
      </c>
      <c r="R44" s="23" t="s">
        <v>52</v>
      </c>
      <c r="S44" s="22" t="s">
        <v>375</v>
      </c>
      <c r="T44" s="22" t="s">
        <v>376</v>
      </c>
      <c r="U44" s="22" t="s">
        <v>377</v>
      </c>
      <c r="V44" s="46">
        <v>493</v>
      </c>
      <c r="W44" s="46">
        <v>4</v>
      </c>
      <c r="X44" s="23" t="s">
        <v>139</v>
      </c>
      <c r="Y44" s="52">
        <f aca="true" t="shared" si="2" ref="Y44:Y51">+V44</f>
        <v>493</v>
      </c>
    </row>
    <row r="45" spans="1:25" ht="25.5" customHeight="1">
      <c r="A45" s="20">
        <v>41916</v>
      </c>
      <c r="B45" s="21" t="s">
        <v>105</v>
      </c>
      <c r="C45" s="18" t="s">
        <v>8</v>
      </c>
      <c r="D45" s="17" t="s">
        <v>378</v>
      </c>
      <c r="E45" s="17"/>
      <c r="F45" s="22" t="s">
        <v>23</v>
      </c>
      <c r="G45" s="22">
        <v>305</v>
      </c>
      <c r="H45" s="12" t="s">
        <v>70</v>
      </c>
      <c r="I45" s="22">
        <v>48</v>
      </c>
      <c r="J45" s="22">
        <f>+G45-I45</f>
        <v>257</v>
      </c>
      <c r="K45" s="22" t="s">
        <v>15</v>
      </c>
      <c r="L45" s="22">
        <v>5.9</v>
      </c>
      <c r="M45" s="22">
        <v>82.7</v>
      </c>
      <c r="N45" s="22">
        <v>221.4</v>
      </c>
      <c r="O45" s="22" t="s">
        <v>67</v>
      </c>
      <c r="P45" s="22">
        <v>254.85</v>
      </c>
      <c r="Q45" s="22" t="s">
        <v>24</v>
      </c>
      <c r="R45" s="23" t="s">
        <v>52</v>
      </c>
      <c r="S45" s="22" t="s">
        <v>55</v>
      </c>
      <c r="T45" s="22" t="s">
        <v>379</v>
      </c>
      <c r="U45" s="22" t="s">
        <v>380</v>
      </c>
      <c r="V45" s="46">
        <v>72812</v>
      </c>
      <c r="W45" s="46">
        <v>3</v>
      </c>
      <c r="X45" s="23" t="s">
        <v>139</v>
      </c>
      <c r="Y45" s="52">
        <f t="shared" si="2"/>
        <v>72812</v>
      </c>
    </row>
    <row r="46" spans="1:25" ht="25.5" customHeight="1">
      <c r="A46" s="20">
        <v>41930</v>
      </c>
      <c r="B46" s="21" t="s">
        <v>85</v>
      </c>
      <c r="C46" s="18" t="s">
        <v>382</v>
      </c>
      <c r="D46" s="55" t="s">
        <v>383</v>
      </c>
      <c r="E46" s="55"/>
      <c r="F46" s="22" t="s">
        <v>20</v>
      </c>
      <c r="G46" s="22">
        <v>329.45</v>
      </c>
      <c r="H46" s="12" t="s">
        <v>70</v>
      </c>
      <c r="I46" s="22"/>
      <c r="J46" s="22"/>
      <c r="K46" s="22" t="s">
        <v>15</v>
      </c>
      <c r="L46" s="22" t="s">
        <v>90</v>
      </c>
      <c r="M46" s="22">
        <v>54</v>
      </c>
      <c r="N46" s="22" t="s">
        <v>90</v>
      </c>
      <c r="O46" s="22" t="s">
        <v>90</v>
      </c>
      <c r="P46" s="22" t="s">
        <v>90</v>
      </c>
      <c r="Q46" s="22" t="s">
        <v>90</v>
      </c>
      <c r="R46" s="22" t="s">
        <v>90</v>
      </c>
      <c r="S46" s="22" t="s">
        <v>90</v>
      </c>
      <c r="T46" s="22" t="s">
        <v>90</v>
      </c>
      <c r="U46" s="22" t="s">
        <v>90</v>
      </c>
      <c r="V46" s="46">
        <v>1546</v>
      </c>
      <c r="W46" s="46">
        <v>3</v>
      </c>
      <c r="X46" s="23" t="s">
        <v>139</v>
      </c>
      <c r="Y46" s="8">
        <f t="shared" si="2"/>
        <v>1546</v>
      </c>
    </row>
    <row r="47" spans="1:25" ht="25.5" customHeight="1">
      <c r="A47" s="20">
        <v>41937</v>
      </c>
      <c r="B47" s="21" t="s">
        <v>85</v>
      </c>
      <c r="C47" s="18" t="s">
        <v>382</v>
      </c>
      <c r="D47" s="55" t="s">
        <v>384</v>
      </c>
      <c r="E47" s="55"/>
      <c r="F47" s="22" t="s">
        <v>20</v>
      </c>
      <c r="G47" s="22">
        <v>298</v>
      </c>
      <c r="H47" s="12" t="s">
        <v>70</v>
      </c>
      <c r="I47" s="22"/>
      <c r="J47" s="22"/>
      <c r="K47" s="22" t="s">
        <v>15</v>
      </c>
      <c r="L47" s="22" t="s">
        <v>90</v>
      </c>
      <c r="M47" s="22">
        <v>4.7</v>
      </c>
      <c r="N47" s="22" t="s">
        <v>90</v>
      </c>
      <c r="O47" s="22" t="s">
        <v>90</v>
      </c>
      <c r="P47" s="22" t="s">
        <v>90</v>
      </c>
      <c r="Q47" s="22" t="s">
        <v>90</v>
      </c>
      <c r="R47" s="22" t="s">
        <v>90</v>
      </c>
      <c r="S47" s="22" t="s">
        <v>90</v>
      </c>
      <c r="T47" s="22" t="s">
        <v>90</v>
      </c>
      <c r="U47" s="22" t="s">
        <v>90</v>
      </c>
      <c r="V47" s="46">
        <v>1546</v>
      </c>
      <c r="W47" s="46">
        <v>3</v>
      </c>
      <c r="X47" s="23" t="s">
        <v>139</v>
      </c>
      <c r="Y47" s="8">
        <f t="shared" si="2"/>
        <v>1546</v>
      </c>
    </row>
    <row r="48" spans="1:25" ht="25.5" customHeight="1">
      <c r="A48" s="20">
        <v>41930</v>
      </c>
      <c r="B48" s="21" t="s">
        <v>41</v>
      </c>
      <c r="C48" s="18" t="s">
        <v>385</v>
      </c>
      <c r="D48" s="17" t="s">
        <v>345</v>
      </c>
      <c r="E48" s="17"/>
      <c r="F48" s="22" t="s">
        <v>25</v>
      </c>
      <c r="G48" s="22">
        <v>157</v>
      </c>
      <c r="H48" s="12" t="s">
        <v>75</v>
      </c>
      <c r="I48" s="22" t="s">
        <v>80</v>
      </c>
      <c r="J48" s="22" t="s">
        <v>80</v>
      </c>
      <c r="K48" s="22" t="s">
        <v>80</v>
      </c>
      <c r="L48" s="22">
        <v>8</v>
      </c>
      <c r="M48" s="22">
        <v>40</v>
      </c>
      <c r="N48" s="22">
        <v>76</v>
      </c>
      <c r="O48" s="22" t="s">
        <v>67</v>
      </c>
      <c r="P48" s="22">
        <v>150</v>
      </c>
      <c r="Q48" s="22" t="s">
        <v>12</v>
      </c>
      <c r="R48" s="23" t="s">
        <v>52</v>
      </c>
      <c r="S48" s="22" t="s">
        <v>53</v>
      </c>
      <c r="T48" s="22" t="s">
        <v>388</v>
      </c>
      <c r="U48" s="22"/>
      <c r="V48" s="46">
        <v>99</v>
      </c>
      <c r="W48" s="46">
        <v>7</v>
      </c>
      <c r="X48" s="12" t="s">
        <v>137</v>
      </c>
      <c r="Y48" s="8">
        <f t="shared" si="2"/>
        <v>99</v>
      </c>
    </row>
    <row r="49" spans="1:25" ht="25.5" customHeight="1">
      <c r="A49" s="20">
        <v>41214</v>
      </c>
      <c r="B49" s="21" t="s">
        <v>99</v>
      </c>
      <c r="C49" s="18" t="s">
        <v>8</v>
      </c>
      <c r="D49" s="17" t="s">
        <v>345</v>
      </c>
      <c r="E49" s="17"/>
      <c r="F49" s="22" t="s">
        <v>23</v>
      </c>
      <c r="G49" s="22">
        <v>220</v>
      </c>
      <c r="H49" s="12" t="s">
        <v>75</v>
      </c>
      <c r="I49" s="22" t="s">
        <v>80</v>
      </c>
      <c r="J49" s="22" t="s">
        <v>80</v>
      </c>
      <c r="K49" s="22" t="s">
        <v>80</v>
      </c>
      <c r="L49" s="22">
        <v>18</v>
      </c>
      <c r="M49" s="22">
        <v>27</v>
      </c>
      <c r="N49" s="22">
        <v>56.8</v>
      </c>
      <c r="O49" s="22" t="s">
        <v>67</v>
      </c>
      <c r="P49" s="22">
        <v>114</v>
      </c>
      <c r="Q49" s="22" t="s">
        <v>25</v>
      </c>
      <c r="R49" s="23" t="s">
        <v>52</v>
      </c>
      <c r="S49" s="22" t="s">
        <v>46</v>
      </c>
      <c r="T49" s="22" t="s">
        <v>389</v>
      </c>
      <c r="U49" s="22" t="s">
        <v>390</v>
      </c>
      <c r="V49" s="46">
        <v>5782</v>
      </c>
      <c r="W49" s="46">
        <v>6</v>
      </c>
      <c r="X49" s="12" t="s">
        <v>137</v>
      </c>
      <c r="Y49" s="8">
        <f t="shared" si="2"/>
        <v>5782</v>
      </c>
    </row>
    <row r="50" spans="1:25" ht="25.5" customHeight="1">
      <c r="A50" s="20">
        <v>41936</v>
      </c>
      <c r="B50" s="21" t="s">
        <v>338</v>
      </c>
      <c r="C50" s="18" t="s">
        <v>387</v>
      </c>
      <c r="D50" s="17" t="s">
        <v>345</v>
      </c>
      <c r="E50" s="17"/>
      <c r="F50" s="22" t="s">
        <v>44</v>
      </c>
      <c r="G50" s="22">
        <v>61</v>
      </c>
      <c r="H50" s="12" t="s">
        <v>75</v>
      </c>
      <c r="I50" s="22" t="s">
        <v>80</v>
      </c>
      <c r="J50" s="22" t="s">
        <v>80</v>
      </c>
      <c r="K50" s="22" t="s">
        <v>80</v>
      </c>
      <c r="L50" s="22">
        <v>4.5</v>
      </c>
      <c r="M50" s="22">
        <v>9</v>
      </c>
      <c r="N50" s="22">
        <v>11.5</v>
      </c>
      <c r="O50" s="22" t="s">
        <v>67</v>
      </c>
      <c r="P50" s="22">
        <v>48</v>
      </c>
      <c r="Q50" s="22" t="s">
        <v>47</v>
      </c>
      <c r="R50" s="23" t="s">
        <v>52</v>
      </c>
      <c r="S50" s="22" t="s">
        <v>54</v>
      </c>
      <c r="T50" s="22" t="s">
        <v>391</v>
      </c>
      <c r="U50" s="50" t="s">
        <v>392</v>
      </c>
      <c r="V50" s="46">
        <v>146</v>
      </c>
      <c r="W50" s="46">
        <v>5</v>
      </c>
      <c r="X50" s="12" t="s">
        <v>138</v>
      </c>
      <c r="Y50" s="8">
        <f t="shared" si="2"/>
        <v>146</v>
      </c>
    </row>
    <row r="51" spans="1:25" ht="25.5" customHeight="1">
      <c r="A51" s="20">
        <v>41936</v>
      </c>
      <c r="B51" s="21" t="s">
        <v>338</v>
      </c>
      <c r="C51" s="18" t="s">
        <v>386</v>
      </c>
      <c r="D51" s="17" t="s">
        <v>345</v>
      </c>
      <c r="E51" s="17"/>
      <c r="F51" s="22" t="s">
        <v>20</v>
      </c>
      <c r="G51" s="22">
        <v>90</v>
      </c>
      <c r="H51" s="12" t="s">
        <v>75</v>
      </c>
      <c r="I51" s="22" t="s">
        <v>80</v>
      </c>
      <c r="J51" s="22" t="s">
        <v>80</v>
      </c>
      <c r="K51" s="22" t="s">
        <v>80</v>
      </c>
      <c r="L51" s="22">
        <v>10</v>
      </c>
      <c r="M51" s="22">
        <v>10</v>
      </c>
      <c r="N51" s="22">
        <v>15.5</v>
      </c>
      <c r="O51" s="22" t="s">
        <v>67</v>
      </c>
      <c r="P51" s="22">
        <v>48</v>
      </c>
      <c r="Q51" s="22" t="s">
        <v>12</v>
      </c>
      <c r="R51" s="23" t="s">
        <v>52</v>
      </c>
      <c r="S51" s="22" t="s">
        <v>393</v>
      </c>
      <c r="T51" s="22" t="s">
        <v>394</v>
      </c>
      <c r="U51" s="22" t="s">
        <v>395</v>
      </c>
      <c r="V51" s="46">
        <v>146</v>
      </c>
      <c r="W51" s="46">
        <v>5</v>
      </c>
      <c r="X51" s="12" t="s">
        <v>138</v>
      </c>
      <c r="Y51" s="8">
        <f t="shared" si="2"/>
        <v>146</v>
      </c>
    </row>
    <row r="52" spans="1:24" ht="25.5" customHeight="1">
      <c r="A52" s="20">
        <v>41958</v>
      </c>
      <c r="B52" s="21" t="s">
        <v>105</v>
      </c>
      <c r="C52" s="18" t="s">
        <v>8</v>
      </c>
      <c r="D52" s="17" t="s">
        <v>396</v>
      </c>
      <c r="E52" s="17"/>
      <c r="F52" s="22" t="s">
        <v>23</v>
      </c>
      <c r="G52" s="22">
        <v>240</v>
      </c>
      <c r="H52" s="12" t="s">
        <v>70</v>
      </c>
      <c r="I52" s="22">
        <v>37.5</v>
      </c>
      <c r="J52" s="22">
        <f>+G52-I52</f>
        <v>202.5</v>
      </c>
      <c r="K52" s="22" t="s">
        <v>15</v>
      </c>
      <c r="L52" s="22">
        <v>26.5</v>
      </c>
      <c r="M52" s="22">
        <v>46</v>
      </c>
      <c r="N52" s="22">
        <v>135</v>
      </c>
      <c r="O52" s="22" t="s">
        <v>68</v>
      </c>
      <c r="P52" s="22">
        <v>155</v>
      </c>
      <c r="Q52" s="22" t="s">
        <v>25</v>
      </c>
      <c r="R52" s="23" t="s">
        <v>52</v>
      </c>
      <c r="S52" s="22" t="s">
        <v>56</v>
      </c>
      <c r="T52" s="22" t="s">
        <v>397</v>
      </c>
      <c r="U52" s="22" t="s">
        <v>398</v>
      </c>
      <c r="V52" s="46">
        <v>72812</v>
      </c>
      <c r="W52" s="46">
        <v>3</v>
      </c>
      <c r="X52" s="23" t="s">
        <v>139</v>
      </c>
    </row>
    <row r="53" spans="1:24" ht="25.5" customHeight="1">
      <c r="A53" s="20">
        <v>41964</v>
      </c>
      <c r="B53" s="21" t="s">
        <v>87</v>
      </c>
      <c r="C53" s="18" t="s">
        <v>69</v>
      </c>
      <c r="D53" s="17" t="s">
        <v>345</v>
      </c>
      <c r="E53" s="17"/>
      <c r="F53" s="22" t="s">
        <v>25</v>
      </c>
      <c r="G53" s="22">
        <v>213</v>
      </c>
      <c r="H53" s="12" t="s">
        <v>70</v>
      </c>
      <c r="I53" s="22" t="s">
        <v>274</v>
      </c>
      <c r="J53" s="22" t="s">
        <v>274</v>
      </c>
      <c r="K53" s="22" t="s">
        <v>274</v>
      </c>
      <c r="L53" s="22" t="s">
        <v>90</v>
      </c>
      <c r="M53" s="22">
        <v>6</v>
      </c>
      <c r="N53" s="22" t="s">
        <v>90</v>
      </c>
      <c r="O53" s="22" t="s">
        <v>90</v>
      </c>
      <c r="P53" s="22" t="s">
        <v>90</v>
      </c>
      <c r="Q53" s="22" t="s">
        <v>90</v>
      </c>
      <c r="R53" s="22" t="s">
        <v>90</v>
      </c>
      <c r="S53" s="22" t="s">
        <v>90</v>
      </c>
      <c r="T53" s="22" t="s">
        <v>90</v>
      </c>
      <c r="U53" s="22" t="s">
        <v>90</v>
      </c>
      <c r="V53" s="46">
        <v>15</v>
      </c>
      <c r="W53" s="46">
        <v>7</v>
      </c>
      <c r="X53" s="12" t="s">
        <v>399</v>
      </c>
    </row>
    <row r="54" spans="1:24" ht="25.5" customHeight="1">
      <c r="A54" s="20">
        <v>41967</v>
      </c>
      <c r="B54" s="21" t="s">
        <v>400</v>
      </c>
      <c r="C54" s="18" t="s">
        <v>401</v>
      </c>
      <c r="D54" s="17" t="s">
        <v>102</v>
      </c>
      <c r="E54" s="17"/>
      <c r="F54" s="22" t="s">
        <v>25</v>
      </c>
      <c r="G54" s="22">
        <v>34.62</v>
      </c>
      <c r="H54" s="12" t="s">
        <v>70</v>
      </c>
      <c r="I54" s="22">
        <v>25.3</v>
      </c>
      <c r="J54" s="22">
        <v>9.32</v>
      </c>
      <c r="K54" s="22" t="s">
        <v>15</v>
      </c>
      <c r="L54" s="22">
        <v>9.32</v>
      </c>
      <c r="M54" s="22">
        <v>18</v>
      </c>
      <c r="N54" s="22">
        <v>26.1</v>
      </c>
      <c r="O54" s="22" t="s">
        <v>67</v>
      </c>
      <c r="P54" s="22">
        <f>34-2</f>
        <v>32</v>
      </c>
      <c r="Q54" s="22" t="s">
        <v>12</v>
      </c>
      <c r="R54" s="23" t="s">
        <v>52</v>
      </c>
      <c r="S54" s="22" t="s">
        <v>63</v>
      </c>
      <c r="T54" s="22" t="s">
        <v>402</v>
      </c>
      <c r="U54" s="22" t="s">
        <v>403</v>
      </c>
      <c r="V54" s="46">
        <v>2148</v>
      </c>
      <c r="W54" s="46">
        <v>4</v>
      </c>
      <c r="X54" s="23" t="s">
        <v>139</v>
      </c>
    </row>
    <row r="55" spans="1:24" ht="25.5" customHeight="1">
      <c r="A55" s="20">
        <v>41977</v>
      </c>
      <c r="B55" s="21" t="s">
        <v>106</v>
      </c>
      <c r="C55" s="18" t="s">
        <v>8</v>
      </c>
      <c r="D55" s="17" t="s">
        <v>84</v>
      </c>
      <c r="E55" s="17"/>
      <c r="F55" s="22" t="s">
        <v>35</v>
      </c>
      <c r="G55" s="22">
        <v>145</v>
      </c>
      <c r="H55" s="12" t="s">
        <v>70</v>
      </c>
      <c r="I55" s="22">
        <v>35</v>
      </c>
      <c r="J55" s="22">
        <f>+G55-I55</f>
        <v>110</v>
      </c>
      <c r="K55" s="22" t="s">
        <v>15</v>
      </c>
      <c r="L55" s="22">
        <v>13</v>
      </c>
      <c r="M55" s="22">
        <v>66</v>
      </c>
      <c r="N55" s="22">
        <v>71</v>
      </c>
      <c r="O55" s="22" t="s">
        <v>67</v>
      </c>
      <c r="P55" s="22">
        <v>115</v>
      </c>
      <c r="Q55" s="22" t="s">
        <v>24</v>
      </c>
      <c r="R55" s="23" t="s">
        <v>52</v>
      </c>
      <c r="S55" s="22" t="s">
        <v>49</v>
      </c>
      <c r="T55" s="22" t="s">
        <v>405</v>
      </c>
      <c r="U55" s="22" t="s">
        <v>404</v>
      </c>
      <c r="V55" s="46">
        <v>179</v>
      </c>
      <c r="W55" s="46">
        <v>6</v>
      </c>
      <c r="X55" s="12" t="s">
        <v>138</v>
      </c>
    </row>
    <row r="56" spans="1:24" ht="25.5" customHeight="1">
      <c r="A56" s="20">
        <v>41979</v>
      </c>
      <c r="B56" s="21" t="s">
        <v>105</v>
      </c>
      <c r="C56" s="18" t="s">
        <v>8</v>
      </c>
      <c r="D56" s="17" t="s">
        <v>406</v>
      </c>
      <c r="E56" s="17"/>
      <c r="F56" s="22" t="s">
        <v>44</v>
      </c>
      <c r="G56" s="22">
        <v>345.7</v>
      </c>
      <c r="H56" s="12" t="s">
        <v>70</v>
      </c>
      <c r="I56" s="22">
        <v>55.4</v>
      </c>
      <c r="J56" s="22">
        <v>290.3</v>
      </c>
      <c r="K56" s="22" t="s">
        <v>15</v>
      </c>
      <c r="L56" s="22">
        <v>14.6</v>
      </c>
      <c r="M56" s="22">
        <v>78.1</v>
      </c>
      <c r="N56" s="22">
        <v>122.9</v>
      </c>
      <c r="O56" s="22" t="s">
        <v>67</v>
      </c>
      <c r="P56" s="22">
        <v>179.6</v>
      </c>
      <c r="Q56" s="22" t="s">
        <v>20</v>
      </c>
      <c r="R56" s="23" t="s">
        <v>52</v>
      </c>
      <c r="S56" s="22" t="s">
        <v>231</v>
      </c>
      <c r="T56" s="22" t="s">
        <v>407</v>
      </c>
      <c r="U56" s="22" t="s">
        <v>408</v>
      </c>
      <c r="V56" s="46">
        <v>72812</v>
      </c>
      <c r="W56" s="46">
        <v>3</v>
      </c>
      <c r="X56" s="23" t="s">
        <v>139</v>
      </c>
    </row>
    <row r="57" spans="1:24" ht="25.5" customHeight="1">
      <c r="A57" s="20">
        <v>41984</v>
      </c>
      <c r="B57" s="21" t="s">
        <v>409</v>
      </c>
      <c r="C57" s="18" t="s">
        <v>410</v>
      </c>
      <c r="D57" s="17" t="s">
        <v>19</v>
      </c>
      <c r="E57" s="17"/>
      <c r="F57" s="22" t="s">
        <v>23</v>
      </c>
      <c r="G57" s="22">
        <v>83</v>
      </c>
      <c r="H57" s="12" t="s">
        <v>70</v>
      </c>
      <c r="I57" s="22">
        <v>30</v>
      </c>
      <c r="J57" s="22">
        <f>+G57-I57</f>
        <v>53</v>
      </c>
      <c r="K57" s="22" t="s">
        <v>411</v>
      </c>
      <c r="L57" s="22">
        <v>10</v>
      </c>
      <c r="M57" s="22">
        <v>8.4</v>
      </c>
      <c r="N57" s="22">
        <v>10</v>
      </c>
      <c r="O57" s="22" t="s">
        <v>68</v>
      </c>
      <c r="P57" s="22">
        <v>24.4</v>
      </c>
      <c r="Q57" s="22" t="s">
        <v>24</v>
      </c>
      <c r="R57" s="23" t="s">
        <v>52</v>
      </c>
      <c r="S57" s="22" t="s">
        <v>194</v>
      </c>
      <c r="T57" s="22" t="s">
        <v>412</v>
      </c>
      <c r="U57" s="22" t="s">
        <v>413</v>
      </c>
      <c r="V57" s="46">
        <v>207</v>
      </c>
      <c r="W57" s="46">
        <v>3</v>
      </c>
      <c r="X57" s="23" t="s">
        <v>399</v>
      </c>
    </row>
    <row r="58" spans="1:24" ht="25.5" customHeight="1">
      <c r="A58" s="20">
        <v>41996</v>
      </c>
      <c r="B58" s="21" t="s">
        <v>87</v>
      </c>
      <c r="C58" s="18" t="s">
        <v>88</v>
      </c>
      <c r="D58" s="17" t="s">
        <v>84</v>
      </c>
      <c r="E58" s="17"/>
      <c r="F58" s="22" t="s">
        <v>20</v>
      </c>
      <c r="G58" s="22">
        <v>135.5</v>
      </c>
      <c r="H58" s="12" t="s">
        <v>70</v>
      </c>
      <c r="I58" s="22">
        <v>19.5</v>
      </c>
      <c r="J58" s="22">
        <f>+G58-I58</f>
        <v>116</v>
      </c>
      <c r="K58" s="22" t="s">
        <v>15</v>
      </c>
      <c r="L58" s="22">
        <v>9</v>
      </c>
      <c r="M58" s="22">
        <v>3.8</v>
      </c>
      <c r="N58" s="22">
        <v>64</v>
      </c>
      <c r="O58" s="22" t="s">
        <v>67</v>
      </c>
      <c r="P58" s="22">
        <f>64+2.5</f>
        <v>66.5</v>
      </c>
      <c r="Q58" s="22" t="s">
        <v>24</v>
      </c>
      <c r="R58" s="23" t="s">
        <v>52</v>
      </c>
      <c r="S58" s="22" t="s">
        <v>53</v>
      </c>
      <c r="T58" s="22" t="s">
        <v>414</v>
      </c>
      <c r="U58" s="22" t="s">
        <v>415</v>
      </c>
      <c r="V58" s="46">
        <v>363</v>
      </c>
      <c r="W58" s="46">
        <v>7</v>
      </c>
      <c r="X58" s="23" t="s">
        <v>139</v>
      </c>
    </row>
    <row r="59" spans="1:24" ht="25.5" customHeight="1">
      <c r="A59" s="11"/>
      <c r="B59" s="21"/>
      <c r="C59" s="18"/>
      <c r="D59" s="17"/>
      <c r="E59" s="17"/>
      <c r="F59" s="22"/>
      <c r="G59" s="22"/>
      <c r="H59" s="1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2"/>
      <c r="T59" s="22"/>
      <c r="U59" s="22"/>
      <c r="V59" s="46"/>
      <c r="W59" s="46"/>
      <c r="X59" s="12"/>
    </row>
    <row r="60" spans="1:25" ht="25.5" customHeight="1">
      <c r="A60" s="11"/>
      <c r="C60" s="18"/>
      <c r="D60" s="17"/>
      <c r="E60" s="17"/>
      <c r="F60" s="22"/>
      <c r="G60" s="22"/>
      <c r="H60" s="12"/>
      <c r="I60" s="22"/>
      <c r="J60" s="22"/>
      <c r="K60" s="22"/>
      <c r="L60" s="22"/>
      <c r="M60" s="22"/>
      <c r="N60" s="22"/>
      <c r="O60" s="22"/>
      <c r="P60" s="22">
        <f>SUM(P4:P59)</f>
        <v>5373.800000000001</v>
      </c>
      <c r="Q60" s="22"/>
      <c r="R60" s="23"/>
      <c r="S60" s="22"/>
      <c r="T60" s="22"/>
      <c r="U60" s="22"/>
      <c r="V60" s="46"/>
      <c r="W60" s="46"/>
      <c r="X60" s="12"/>
      <c r="Y60" s="52">
        <f>SUM(Y4:Y51)</f>
        <v>376414</v>
      </c>
    </row>
    <row r="61" ht="12.75"/>
    <row r="62" spans="2:12" ht="38.25">
      <c r="B62" s="53" t="s">
        <v>381</v>
      </c>
      <c r="C62" s="54">
        <f>COUNTA(C4:C60)</f>
        <v>55</v>
      </c>
      <c r="G62" s="8">
        <f>SUM(G4:G38)</f>
        <v>5408.8</v>
      </c>
      <c r="L62" s="8">
        <f>SUM(L4:L45)</f>
        <v>441.17999999999995</v>
      </c>
    </row>
    <row r="64" ht="12.75">
      <c r="L64" s="8">
        <f>+L62*0.15</f>
        <v>66.17699999999999</v>
      </c>
    </row>
    <row r="73" ht="12.75">
      <c r="R73" s="8">
        <v>52</v>
      </c>
    </row>
    <row r="74" ht="12.75">
      <c r="R74" s="8">
        <v>4</v>
      </c>
    </row>
    <row r="75" ht="12.75">
      <c r="R75" s="8">
        <v>2</v>
      </c>
    </row>
    <row r="77" spans="18:20" ht="12.75">
      <c r="R77" s="8">
        <f>+R73-6</f>
        <v>46</v>
      </c>
      <c r="T77" s="8">
        <f>222/5</f>
        <v>44.4</v>
      </c>
    </row>
  </sheetData>
  <sheetProtection/>
  <autoFilter ref="A3:X58">
    <sortState ref="A4:X77">
      <sortCondition sortBy="value" ref="A4:A77"/>
    </sortState>
  </autoFilter>
  <printOptions gridLines="1" horizontalCentered="1"/>
  <pageMargins left="0" right="0.3937007874015748" top="0" bottom="0" header="0" footer="0"/>
  <pageSetup fitToHeight="1" fitToWidth="1" horizontalDpi="600" verticalDpi="600" orientation="portrait" scale="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PageLayoutView="0" workbookViewId="0" topLeftCell="A3">
      <pane xSplit="4" ySplit="1" topLeftCell="E4" activePane="bottomRight" state="frozen"/>
      <selection pane="topLeft" activeCell="A3" sqref="A3"/>
      <selection pane="topRight" activeCell="E3" sqref="E3"/>
      <selection pane="bottomLeft" activeCell="A4" sqref="A4"/>
      <selection pane="bottomRight" activeCell="D47" sqref="D47"/>
    </sheetView>
  </sheetViews>
  <sheetFormatPr defaultColWidth="11.421875" defaultRowHeight="12.75"/>
  <cols>
    <col min="1" max="1" width="11.140625" style="8" bestFit="1" customWidth="1"/>
    <col min="2" max="2" width="14.28125" style="8" customWidth="1"/>
    <col min="3" max="3" width="11.421875" style="8" customWidth="1"/>
    <col min="4" max="4" width="10.7109375" style="8" customWidth="1"/>
    <col min="5" max="5" width="12.7109375" style="8" customWidth="1"/>
    <col min="6" max="6" width="11.421875" style="8" customWidth="1"/>
    <col min="7" max="8" width="9.7109375" style="8" customWidth="1"/>
    <col min="9" max="10" width="10.00390625" style="8" customWidth="1"/>
    <col min="11" max="11" width="12.28125" style="8" bestFit="1" customWidth="1"/>
    <col min="12" max="16" width="8.7109375" style="8" customWidth="1"/>
    <col min="17" max="23" width="11.421875" style="8" customWidth="1"/>
    <col min="24" max="24" width="8.7109375" style="8" customWidth="1"/>
    <col min="25" max="16384" width="11.421875" style="8" customWidth="1"/>
  </cols>
  <sheetData>
    <row r="1" spans="1:24" ht="15.75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 thickBot="1">
      <c r="A2" s="9" t="s">
        <v>416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7.25" customHeight="1" thickBot="1" thickTop="1">
      <c r="A3" s="10" t="s">
        <v>0</v>
      </c>
      <c r="B3" s="10" t="s">
        <v>1</v>
      </c>
      <c r="C3" s="10" t="s">
        <v>2</v>
      </c>
      <c r="D3" s="10" t="s">
        <v>3</v>
      </c>
      <c r="E3" s="10" t="s">
        <v>577</v>
      </c>
      <c r="F3" s="10" t="s">
        <v>27</v>
      </c>
      <c r="G3" s="10" t="s">
        <v>45</v>
      </c>
      <c r="H3" s="10" t="s">
        <v>110</v>
      </c>
      <c r="I3" s="10" t="s">
        <v>57</v>
      </c>
      <c r="J3" s="10" t="s">
        <v>4</v>
      </c>
      <c r="K3" s="10" t="s">
        <v>5</v>
      </c>
      <c r="L3" s="10" t="s">
        <v>10</v>
      </c>
      <c r="M3" s="10" t="s">
        <v>28</v>
      </c>
      <c r="N3" s="10" t="s">
        <v>29</v>
      </c>
      <c r="O3" s="10" t="s">
        <v>66</v>
      </c>
      <c r="P3" s="10" t="s">
        <v>6</v>
      </c>
      <c r="Q3" s="10" t="s">
        <v>30</v>
      </c>
      <c r="R3" s="10" t="s">
        <v>50</v>
      </c>
      <c r="S3" s="10" t="s">
        <v>7</v>
      </c>
      <c r="T3" s="10" t="s">
        <v>259</v>
      </c>
      <c r="U3" s="10" t="s">
        <v>260</v>
      </c>
      <c r="V3" s="10" t="s">
        <v>256</v>
      </c>
      <c r="W3" s="10" t="s">
        <v>258</v>
      </c>
      <c r="X3" s="10" t="s">
        <v>31</v>
      </c>
    </row>
    <row r="4" spans="1:25" ht="25.5" customHeight="1" thickTop="1">
      <c r="A4" s="57">
        <v>42021</v>
      </c>
      <c r="B4" s="18" t="s">
        <v>105</v>
      </c>
      <c r="C4" s="18" t="s">
        <v>8</v>
      </c>
      <c r="D4" s="18" t="s">
        <v>419</v>
      </c>
      <c r="E4" s="141">
        <v>16781.14</v>
      </c>
      <c r="F4" s="12" t="s">
        <v>23</v>
      </c>
      <c r="G4" s="15">
        <v>342.5</v>
      </c>
      <c r="H4" s="14" t="s">
        <v>70</v>
      </c>
      <c r="I4" s="15">
        <v>29.45</v>
      </c>
      <c r="J4" s="15">
        <f>+G4-I4</f>
        <v>313.05</v>
      </c>
      <c r="K4" s="25" t="s">
        <v>9</v>
      </c>
      <c r="L4" s="25">
        <v>14</v>
      </c>
      <c r="M4" s="28">
        <v>237</v>
      </c>
      <c r="N4" s="25">
        <v>275</v>
      </c>
      <c r="O4" s="25" t="s">
        <v>67</v>
      </c>
      <c r="P4" s="13">
        <v>287.6</v>
      </c>
      <c r="Q4" s="12" t="s">
        <v>25</v>
      </c>
      <c r="R4" s="12" t="s">
        <v>52</v>
      </c>
      <c r="S4" s="25" t="s">
        <v>104</v>
      </c>
      <c r="T4" s="25" t="s">
        <v>418</v>
      </c>
      <c r="U4" s="25" t="s">
        <v>420</v>
      </c>
      <c r="V4" s="46"/>
      <c r="W4" s="46"/>
      <c r="X4" s="23" t="s">
        <v>139</v>
      </c>
      <c r="Y4" s="52">
        <f>+V4</f>
        <v>0</v>
      </c>
    </row>
    <row r="5" spans="1:25" ht="25.5" customHeight="1">
      <c r="A5" s="57">
        <v>42023</v>
      </c>
      <c r="B5" s="18" t="s">
        <v>43</v>
      </c>
      <c r="C5" s="18" t="s">
        <v>77</v>
      </c>
      <c r="D5" s="17" t="s">
        <v>19</v>
      </c>
      <c r="E5" s="140">
        <v>17817.16</v>
      </c>
      <c r="F5" s="22" t="s">
        <v>20</v>
      </c>
      <c r="G5" s="22">
        <v>283</v>
      </c>
      <c r="H5" s="12" t="s">
        <v>70</v>
      </c>
      <c r="I5" s="22">
        <v>30.7</v>
      </c>
      <c r="J5" s="22">
        <f>+G5-I5</f>
        <v>252.3</v>
      </c>
      <c r="K5" s="15" t="s">
        <v>15</v>
      </c>
      <c r="L5" s="22">
        <v>3.2</v>
      </c>
      <c r="M5" s="22">
        <v>24.2</v>
      </c>
      <c r="N5" s="22">
        <v>74.8</v>
      </c>
      <c r="O5" s="22" t="s">
        <v>67</v>
      </c>
      <c r="P5" s="22">
        <v>105.7</v>
      </c>
      <c r="Q5" s="22" t="s">
        <v>12</v>
      </c>
      <c r="R5" s="23" t="s">
        <v>52</v>
      </c>
      <c r="S5" s="22" t="s">
        <v>79</v>
      </c>
      <c r="T5" s="22" t="s">
        <v>421</v>
      </c>
      <c r="U5" s="22" t="s">
        <v>422</v>
      </c>
      <c r="V5" s="46">
        <v>1238</v>
      </c>
      <c r="W5" s="46">
        <v>11</v>
      </c>
      <c r="X5" s="23" t="s">
        <v>399</v>
      </c>
      <c r="Y5" s="52">
        <f>+V5</f>
        <v>1238</v>
      </c>
    </row>
    <row r="6" spans="1:25" ht="25.5" customHeight="1">
      <c r="A6" s="57">
        <v>42028</v>
      </c>
      <c r="B6" s="18" t="s">
        <v>43</v>
      </c>
      <c r="C6" s="18" t="s">
        <v>8</v>
      </c>
      <c r="D6" s="17" t="s">
        <v>127</v>
      </c>
      <c r="E6" s="140">
        <v>17817.16</v>
      </c>
      <c r="F6" s="29" t="s">
        <v>35</v>
      </c>
      <c r="G6" s="29">
        <v>190</v>
      </c>
      <c r="H6" s="29" t="s">
        <v>70</v>
      </c>
      <c r="I6" s="29">
        <v>89.85</v>
      </c>
      <c r="J6" s="15">
        <v>100.15</v>
      </c>
      <c r="K6" s="29" t="s">
        <v>15</v>
      </c>
      <c r="L6" s="31">
        <v>5</v>
      </c>
      <c r="M6" s="28">
        <v>103</v>
      </c>
      <c r="N6" s="28">
        <v>111</v>
      </c>
      <c r="O6" s="5" t="s">
        <v>67</v>
      </c>
      <c r="P6" s="29">
        <v>183</v>
      </c>
      <c r="Q6" s="29" t="s">
        <v>25</v>
      </c>
      <c r="R6" s="23" t="s">
        <v>52</v>
      </c>
      <c r="S6" s="12"/>
      <c r="T6" s="12" t="s">
        <v>423</v>
      </c>
      <c r="U6" s="12" t="s">
        <v>424</v>
      </c>
      <c r="V6" s="45"/>
      <c r="W6" s="45">
        <v>11</v>
      </c>
      <c r="X6" s="23" t="s">
        <v>399</v>
      </c>
      <c r="Y6" s="52">
        <f>+V6</f>
        <v>0</v>
      </c>
    </row>
    <row r="7" spans="1:25" ht="25.5" customHeight="1">
      <c r="A7" s="57">
        <v>42028</v>
      </c>
      <c r="B7" s="18" t="s">
        <v>105</v>
      </c>
      <c r="C7" s="18" t="s">
        <v>8</v>
      </c>
      <c r="D7" s="17" t="s">
        <v>425</v>
      </c>
      <c r="E7" s="141">
        <v>16781.14</v>
      </c>
      <c r="F7" s="29" t="s">
        <v>23</v>
      </c>
      <c r="G7" s="29">
        <v>342</v>
      </c>
      <c r="H7" s="29" t="s">
        <v>70</v>
      </c>
      <c r="I7" s="29">
        <v>103.81</v>
      </c>
      <c r="J7" s="15">
        <f>+G7-I7</f>
        <v>238.19</v>
      </c>
      <c r="K7" s="29" t="s">
        <v>15</v>
      </c>
      <c r="L7" s="31">
        <v>9.6</v>
      </c>
      <c r="M7" s="28">
        <v>116</v>
      </c>
      <c r="N7" s="28">
        <v>274</v>
      </c>
      <c r="O7" s="5" t="s">
        <v>67</v>
      </c>
      <c r="P7" s="29">
        <v>275</v>
      </c>
      <c r="Q7" s="29" t="s">
        <v>25</v>
      </c>
      <c r="R7" s="23" t="s">
        <v>52</v>
      </c>
      <c r="S7" s="12" t="s">
        <v>59</v>
      </c>
      <c r="T7" s="12" t="s">
        <v>426</v>
      </c>
      <c r="U7" s="12" t="s">
        <v>427</v>
      </c>
      <c r="V7" s="45"/>
      <c r="W7" s="45"/>
      <c r="X7" s="24" t="s">
        <v>417</v>
      </c>
      <c r="Y7" s="52"/>
    </row>
    <row r="8" spans="1:25" ht="25.5" customHeight="1">
      <c r="A8" s="57">
        <v>42035</v>
      </c>
      <c r="B8" s="33" t="s">
        <v>105</v>
      </c>
      <c r="C8" s="21" t="s">
        <v>8</v>
      </c>
      <c r="D8" s="24" t="s">
        <v>432</v>
      </c>
      <c r="E8" s="141">
        <v>16781.14</v>
      </c>
      <c r="F8" s="12" t="s">
        <v>23</v>
      </c>
      <c r="G8" s="15">
        <v>298.5</v>
      </c>
      <c r="H8" s="22" t="s">
        <v>70</v>
      </c>
      <c r="I8" s="29">
        <v>60</v>
      </c>
      <c r="J8" s="15">
        <f>+G8-I8</f>
        <v>238.5</v>
      </c>
      <c r="K8" s="25" t="s">
        <v>15</v>
      </c>
      <c r="L8" s="26">
        <v>9.5</v>
      </c>
      <c r="M8" s="28">
        <v>105.8</v>
      </c>
      <c r="N8" s="25">
        <v>186.7</v>
      </c>
      <c r="O8" s="25" t="s">
        <v>67</v>
      </c>
      <c r="P8" s="13">
        <v>187.35</v>
      </c>
      <c r="Q8" s="12" t="s">
        <v>25</v>
      </c>
      <c r="R8" s="23" t="s">
        <v>52</v>
      </c>
      <c r="S8" s="25" t="s">
        <v>62</v>
      </c>
      <c r="T8" s="25" t="s">
        <v>433</v>
      </c>
      <c r="U8" s="25" t="s">
        <v>434</v>
      </c>
      <c r="V8" s="46"/>
      <c r="W8" s="46"/>
      <c r="X8" s="12" t="s">
        <v>139</v>
      </c>
      <c r="Y8" s="52"/>
    </row>
    <row r="9" spans="1:25" ht="25.5" customHeight="1">
      <c r="A9" s="57">
        <v>42035</v>
      </c>
      <c r="B9" s="21" t="s">
        <v>167</v>
      </c>
      <c r="C9" s="21" t="s">
        <v>8</v>
      </c>
      <c r="D9" s="24" t="s">
        <v>428</v>
      </c>
      <c r="E9" s="140">
        <v>12221.95</v>
      </c>
      <c r="F9" s="23" t="s">
        <v>23</v>
      </c>
      <c r="G9" s="15">
        <v>202</v>
      </c>
      <c r="H9" s="14" t="s">
        <v>75</v>
      </c>
      <c r="I9" s="31" t="s">
        <v>472</v>
      </c>
      <c r="J9" s="31" t="s">
        <v>472</v>
      </c>
      <c r="K9" s="31" t="s">
        <v>472</v>
      </c>
      <c r="L9" s="26">
        <v>19.7</v>
      </c>
      <c r="M9" s="28">
        <v>33.6</v>
      </c>
      <c r="N9" s="25">
        <v>36.5</v>
      </c>
      <c r="O9" s="32" t="s">
        <v>67</v>
      </c>
      <c r="P9" s="13">
        <v>55</v>
      </c>
      <c r="Q9" s="23" t="s">
        <v>25</v>
      </c>
      <c r="R9" s="23" t="s">
        <v>52</v>
      </c>
      <c r="S9" s="25" t="s">
        <v>55</v>
      </c>
      <c r="T9" s="25" t="s">
        <v>429</v>
      </c>
      <c r="U9" s="25" t="s">
        <v>430</v>
      </c>
      <c r="V9" s="46"/>
      <c r="W9" s="46"/>
      <c r="X9" s="23" t="s">
        <v>138</v>
      </c>
      <c r="Y9" s="52"/>
    </row>
    <row r="10" spans="1:25" ht="33.75" customHeight="1">
      <c r="A10" s="57">
        <v>42041</v>
      </c>
      <c r="B10" s="33" t="s">
        <v>167</v>
      </c>
      <c r="C10" s="21" t="s">
        <v>143</v>
      </c>
      <c r="D10" s="17" t="s">
        <v>431</v>
      </c>
      <c r="E10" s="140">
        <v>12221.95</v>
      </c>
      <c r="F10" s="12" t="s">
        <v>23</v>
      </c>
      <c r="G10" s="15">
        <v>141.5</v>
      </c>
      <c r="H10" s="22" t="s">
        <v>70</v>
      </c>
      <c r="I10" s="22">
        <v>14.6</v>
      </c>
      <c r="J10" s="39">
        <f aca="true" t="shared" si="0" ref="J10:J15">+G10-I10</f>
        <v>126.9</v>
      </c>
      <c r="K10" s="22" t="s">
        <v>9</v>
      </c>
      <c r="L10" s="31" t="s">
        <v>435</v>
      </c>
      <c r="M10" s="28">
        <v>133.8</v>
      </c>
      <c r="N10" s="31" t="s">
        <v>435</v>
      </c>
      <c r="O10" s="31" t="s">
        <v>435</v>
      </c>
      <c r="P10" s="31" t="s">
        <v>435</v>
      </c>
      <c r="Q10" s="31" t="s">
        <v>435</v>
      </c>
      <c r="R10" s="31" t="s">
        <v>435</v>
      </c>
      <c r="S10" s="31" t="s">
        <v>435</v>
      </c>
      <c r="T10" s="31" t="s">
        <v>435</v>
      </c>
      <c r="U10" s="31" t="s">
        <v>435</v>
      </c>
      <c r="V10" s="46">
        <v>0</v>
      </c>
      <c r="W10" s="46"/>
      <c r="X10" s="23" t="s">
        <v>138</v>
      </c>
      <c r="Y10" s="52"/>
    </row>
    <row r="11" spans="1:25" ht="37.5" customHeight="1">
      <c r="A11" s="57">
        <v>42049</v>
      </c>
      <c r="B11" s="33" t="s">
        <v>105</v>
      </c>
      <c r="C11" s="21" t="s">
        <v>8</v>
      </c>
      <c r="D11" s="17" t="s">
        <v>438</v>
      </c>
      <c r="E11" s="141">
        <v>16781.14</v>
      </c>
      <c r="F11" s="12" t="s">
        <v>23</v>
      </c>
      <c r="G11" s="15">
        <v>324.09</v>
      </c>
      <c r="H11" s="22" t="s">
        <v>70</v>
      </c>
      <c r="I11" s="22">
        <v>40.05</v>
      </c>
      <c r="J11" s="39">
        <f t="shared" si="0"/>
        <v>284.03999999999996</v>
      </c>
      <c r="K11" s="22" t="s">
        <v>15</v>
      </c>
      <c r="L11" s="26">
        <v>46</v>
      </c>
      <c r="M11" s="28">
        <v>41.21</v>
      </c>
      <c r="N11" s="25">
        <v>93</v>
      </c>
      <c r="O11" s="56"/>
      <c r="P11" s="13">
        <v>177.9</v>
      </c>
      <c r="Q11" s="12" t="s">
        <v>20</v>
      </c>
      <c r="R11" s="23" t="s">
        <v>439</v>
      </c>
      <c r="S11" s="25" t="s">
        <v>440</v>
      </c>
      <c r="T11" s="25" t="s">
        <v>436</v>
      </c>
      <c r="U11" s="25" t="s">
        <v>437</v>
      </c>
      <c r="V11" s="46"/>
      <c r="W11" s="46"/>
      <c r="X11" s="12" t="s">
        <v>139</v>
      </c>
      <c r="Y11" s="52"/>
    </row>
    <row r="12" spans="1:25" ht="25.5" customHeight="1">
      <c r="A12" s="57">
        <v>42049</v>
      </c>
      <c r="B12" s="33" t="s">
        <v>43</v>
      </c>
      <c r="C12" s="21" t="s">
        <v>8</v>
      </c>
      <c r="D12" s="17" t="s">
        <v>22</v>
      </c>
      <c r="E12" s="140">
        <v>15983.82</v>
      </c>
      <c r="F12" s="12" t="s">
        <v>23</v>
      </c>
      <c r="G12" s="15">
        <v>200</v>
      </c>
      <c r="H12" s="22" t="s">
        <v>70</v>
      </c>
      <c r="I12" s="22">
        <v>30</v>
      </c>
      <c r="J12" s="39">
        <f t="shared" si="0"/>
        <v>170</v>
      </c>
      <c r="K12" s="22" t="s">
        <v>15</v>
      </c>
      <c r="L12" s="26">
        <v>9</v>
      </c>
      <c r="M12" s="28">
        <v>88</v>
      </c>
      <c r="N12" s="25">
        <v>88</v>
      </c>
      <c r="O12" s="25" t="s">
        <v>67</v>
      </c>
      <c r="P12" s="13">
        <v>176.54</v>
      </c>
      <c r="Q12" s="12" t="s">
        <v>25</v>
      </c>
      <c r="R12" s="23" t="s">
        <v>52</v>
      </c>
      <c r="S12" s="25" t="s">
        <v>49</v>
      </c>
      <c r="T12" s="25" t="s">
        <v>441</v>
      </c>
      <c r="U12" s="25" t="s">
        <v>442</v>
      </c>
      <c r="V12" s="46"/>
      <c r="W12" s="45">
        <v>11</v>
      </c>
      <c r="X12" s="23" t="s">
        <v>399</v>
      </c>
      <c r="Y12" s="52"/>
    </row>
    <row r="13" spans="1:25" ht="25.5" customHeight="1">
      <c r="A13" s="57">
        <v>42056</v>
      </c>
      <c r="B13" s="33" t="s">
        <v>105</v>
      </c>
      <c r="C13" s="21" t="s">
        <v>8</v>
      </c>
      <c r="D13" s="17" t="s">
        <v>443</v>
      </c>
      <c r="E13" s="141">
        <v>16781.14</v>
      </c>
      <c r="F13" s="12" t="s">
        <v>44</v>
      </c>
      <c r="G13" s="15">
        <v>268.5</v>
      </c>
      <c r="H13" s="22" t="s">
        <v>70</v>
      </c>
      <c r="I13" s="22">
        <v>62.5</v>
      </c>
      <c r="J13" s="39">
        <f t="shared" si="0"/>
        <v>206</v>
      </c>
      <c r="K13" s="22" t="s">
        <v>9</v>
      </c>
      <c r="L13" s="26">
        <v>16.6</v>
      </c>
      <c r="M13" s="28">
        <v>52.5</v>
      </c>
      <c r="N13" s="25">
        <v>109</v>
      </c>
      <c r="O13" s="25" t="s">
        <v>67</v>
      </c>
      <c r="P13" s="13">
        <v>187.45</v>
      </c>
      <c r="Q13" s="12" t="s">
        <v>20</v>
      </c>
      <c r="R13" s="31" t="s">
        <v>52</v>
      </c>
      <c r="S13" s="25" t="s">
        <v>104</v>
      </c>
      <c r="T13" s="25" t="s">
        <v>444</v>
      </c>
      <c r="U13" s="25" t="s">
        <v>445</v>
      </c>
      <c r="V13" s="46"/>
      <c r="W13" s="46"/>
      <c r="X13" s="12" t="s">
        <v>139</v>
      </c>
      <c r="Y13" s="52"/>
    </row>
    <row r="14" spans="1:25" ht="25.5" customHeight="1">
      <c r="A14" s="57">
        <v>42061</v>
      </c>
      <c r="B14" s="33" t="s">
        <v>452</v>
      </c>
      <c r="C14" s="21" t="s">
        <v>132</v>
      </c>
      <c r="D14" s="17" t="s">
        <v>84</v>
      </c>
      <c r="E14" s="140"/>
      <c r="F14" s="12" t="s">
        <v>20</v>
      </c>
      <c r="G14" s="15">
        <v>125</v>
      </c>
      <c r="H14" s="22"/>
      <c r="I14" s="22">
        <v>88.4</v>
      </c>
      <c r="J14" s="39">
        <f t="shared" si="0"/>
        <v>36.599999999999994</v>
      </c>
      <c r="K14" s="22" t="s">
        <v>15</v>
      </c>
      <c r="L14" s="26">
        <v>7.5</v>
      </c>
      <c r="M14" s="28">
        <v>67</v>
      </c>
      <c r="N14" s="25">
        <v>82</v>
      </c>
      <c r="O14" s="25" t="s">
        <v>67</v>
      </c>
      <c r="P14" s="13">
        <v>84</v>
      </c>
      <c r="Q14" s="12" t="s">
        <v>24</v>
      </c>
      <c r="R14" s="31" t="s">
        <v>52</v>
      </c>
      <c r="S14" s="25" t="s">
        <v>61</v>
      </c>
      <c r="T14" s="25" t="s">
        <v>453</v>
      </c>
      <c r="U14" s="25" t="s">
        <v>454</v>
      </c>
      <c r="V14" s="46"/>
      <c r="W14" s="46"/>
      <c r="X14" s="23" t="s">
        <v>138</v>
      </c>
      <c r="Y14" s="52"/>
    </row>
    <row r="15" spans="1:25" ht="25.5" customHeight="1">
      <c r="A15" s="57">
        <v>42053</v>
      </c>
      <c r="B15" s="33" t="s">
        <v>124</v>
      </c>
      <c r="C15" s="21" t="s">
        <v>126</v>
      </c>
      <c r="D15" s="17" t="s">
        <v>144</v>
      </c>
      <c r="E15" s="140">
        <v>13443.67</v>
      </c>
      <c r="F15" s="12" t="s">
        <v>20</v>
      </c>
      <c r="G15" s="15">
        <v>60</v>
      </c>
      <c r="H15" s="22" t="s">
        <v>70</v>
      </c>
      <c r="I15" s="22">
        <v>0</v>
      </c>
      <c r="J15" s="39">
        <f t="shared" si="0"/>
        <v>60</v>
      </c>
      <c r="K15" s="22" t="s">
        <v>15</v>
      </c>
      <c r="L15" s="26">
        <v>1.5</v>
      </c>
      <c r="M15" s="28">
        <v>1.2</v>
      </c>
      <c r="N15" s="25">
        <v>59</v>
      </c>
      <c r="O15" s="25" t="s">
        <v>67</v>
      </c>
      <c r="P15" s="13">
        <v>59.9</v>
      </c>
      <c r="Q15" s="12" t="s">
        <v>64</v>
      </c>
      <c r="R15" s="31" t="s">
        <v>52</v>
      </c>
      <c r="S15" s="25" t="s">
        <v>449</v>
      </c>
      <c r="T15" s="25" t="s">
        <v>450</v>
      </c>
      <c r="U15" s="25" t="s">
        <v>297</v>
      </c>
      <c r="V15" s="46"/>
      <c r="W15" s="46"/>
      <c r="X15" s="23" t="s">
        <v>399</v>
      </c>
      <c r="Y15" s="52"/>
    </row>
    <row r="16" spans="1:25" ht="25.5" customHeight="1">
      <c r="A16" s="57">
        <v>42063</v>
      </c>
      <c r="B16" s="33" t="s">
        <v>34</v>
      </c>
      <c r="C16" s="21" t="s">
        <v>133</v>
      </c>
      <c r="D16" s="17" t="s">
        <v>19</v>
      </c>
      <c r="E16" s="140">
        <v>15058.13</v>
      </c>
      <c r="F16" s="12" t="s">
        <v>35</v>
      </c>
      <c r="G16" s="15">
        <v>43.8</v>
      </c>
      <c r="H16" s="22" t="s">
        <v>70</v>
      </c>
      <c r="I16" s="22" t="s">
        <v>451</v>
      </c>
      <c r="J16" s="22" t="s">
        <v>451</v>
      </c>
      <c r="K16" s="22" t="s">
        <v>451</v>
      </c>
      <c r="L16" s="22" t="s">
        <v>457</v>
      </c>
      <c r="M16" s="28">
        <v>5.6</v>
      </c>
      <c r="N16" s="22" t="s">
        <v>456</v>
      </c>
      <c r="O16" s="25" t="s">
        <v>67</v>
      </c>
      <c r="P16" s="13">
        <v>41</v>
      </c>
      <c r="Q16" s="12" t="s">
        <v>24</v>
      </c>
      <c r="R16" s="31"/>
      <c r="S16" s="25" t="s">
        <v>49</v>
      </c>
      <c r="T16" s="25"/>
      <c r="U16" s="25"/>
      <c r="V16" s="46"/>
      <c r="W16" s="46"/>
      <c r="X16" s="23" t="s">
        <v>399</v>
      </c>
      <c r="Y16" s="52"/>
    </row>
    <row r="17" spans="1:25" ht="25.5" customHeight="1">
      <c r="A17" s="57">
        <v>42063</v>
      </c>
      <c r="B17" s="33" t="s">
        <v>78</v>
      </c>
      <c r="C17" s="21" t="s">
        <v>446</v>
      </c>
      <c r="D17" s="17" t="s">
        <v>345</v>
      </c>
      <c r="E17" s="140">
        <v>10932.5</v>
      </c>
      <c r="F17" s="12" t="s">
        <v>35</v>
      </c>
      <c r="G17" s="15">
        <v>210</v>
      </c>
      <c r="H17" s="22" t="s">
        <v>70</v>
      </c>
      <c r="I17" s="22">
        <v>29.5</v>
      </c>
      <c r="J17" s="39">
        <f>+G17-I17</f>
        <v>180.5</v>
      </c>
      <c r="K17" s="22" t="s">
        <v>15</v>
      </c>
      <c r="L17" s="26">
        <v>3.8</v>
      </c>
      <c r="M17" s="28">
        <v>59.4</v>
      </c>
      <c r="N17" s="25">
        <v>141.5</v>
      </c>
      <c r="O17" s="25" t="s">
        <v>67</v>
      </c>
      <c r="P17" s="13">
        <v>142.7</v>
      </c>
      <c r="Q17" s="12" t="s">
        <v>24</v>
      </c>
      <c r="R17" s="31" t="s">
        <v>52</v>
      </c>
      <c r="S17" s="25" t="s">
        <v>53</v>
      </c>
      <c r="T17" s="25" t="s">
        <v>447</v>
      </c>
      <c r="U17" s="25" t="s">
        <v>448</v>
      </c>
      <c r="V17" s="46"/>
      <c r="W17" s="46"/>
      <c r="X17" s="12" t="s">
        <v>139</v>
      </c>
      <c r="Y17" s="52"/>
    </row>
    <row r="18" spans="1:25" ht="25.5" customHeight="1">
      <c r="A18" s="57">
        <v>42070</v>
      </c>
      <c r="B18" s="33" t="s">
        <v>34</v>
      </c>
      <c r="C18" s="21" t="s">
        <v>455</v>
      </c>
      <c r="D18" s="17" t="s">
        <v>19</v>
      </c>
      <c r="E18" s="140">
        <v>13035.92</v>
      </c>
      <c r="F18" s="12" t="s">
        <v>20</v>
      </c>
      <c r="G18" s="15">
        <v>78.5</v>
      </c>
      <c r="H18" s="22" t="s">
        <v>70</v>
      </c>
      <c r="I18" s="22">
        <v>5.6</v>
      </c>
      <c r="J18" s="39">
        <f>+G18-I18</f>
        <v>72.9</v>
      </c>
      <c r="K18" s="22" t="s">
        <v>15</v>
      </c>
      <c r="L18" s="26">
        <v>40</v>
      </c>
      <c r="M18" s="28">
        <v>8.8</v>
      </c>
      <c r="N18" s="22" t="s">
        <v>456</v>
      </c>
      <c r="O18" s="25" t="s">
        <v>67</v>
      </c>
      <c r="P18" s="13">
        <v>74.38</v>
      </c>
      <c r="Q18" s="12" t="s">
        <v>47</v>
      </c>
      <c r="R18" s="23" t="s">
        <v>456</v>
      </c>
      <c r="S18" s="25">
        <v>440</v>
      </c>
      <c r="T18" s="25"/>
      <c r="U18" s="25"/>
      <c r="V18" s="46"/>
      <c r="W18" s="46"/>
      <c r="X18" s="23" t="s">
        <v>399</v>
      </c>
      <c r="Y18" s="52"/>
    </row>
    <row r="19" spans="1:25" ht="25.5" customHeight="1">
      <c r="A19" s="57">
        <v>42076</v>
      </c>
      <c r="B19" s="33" t="s">
        <v>34</v>
      </c>
      <c r="C19" s="21" t="s">
        <v>458</v>
      </c>
      <c r="D19" s="17" t="s">
        <v>19</v>
      </c>
      <c r="E19" s="140">
        <v>13035.92</v>
      </c>
      <c r="F19" s="12" t="s">
        <v>35</v>
      </c>
      <c r="G19" s="15">
        <v>75</v>
      </c>
      <c r="H19" s="22" t="s">
        <v>70</v>
      </c>
      <c r="I19" s="22">
        <v>15.5</v>
      </c>
      <c r="J19" s="39">
        <f>+G19-I19</f>
        <v>59.5</v>
      </c>
      <c r="K19" s="22" t="s">
        <v>9</v>
      </c>
      <c r="L19" s="26">
        <v>3.5</v>
      </c>
      <c r="M19" s="28">
        <v>2</v>
      </c>
      <c r="N19" s="25">
        <v>32</v>
      </c>
      <c r="O19" s="25" t="s">
        <v>67</v>
      </c>
      <c r="P19" s="13">
        <v>70.88</v>
      </c>
      <c r="Q19" s="12" t="s">
        <v>47</v>
      </c>
      <c r="R19" s="23" t="s">
        <v>52</v>
      </c>
      <c r="S19" s="25" t="s">
        <v>60</v>
      </c>
      <c r="T19" s="25" t="s">
        <v>459</v>
      </c>
      <c r="U19" s="25" t="s">
        <v>460</v>
      </c>
      <c r="V19" s="46"/>
      <c r="W19" s="46"/>
      <c r="X19" s="23" t="s">
        <v>399</v>
      </c>
      <c r="Y19" s="52"/>
    </row>
    <row r="20" spans="1:25" ht="25.5" customHeight="1">
      <c r="A20" s="57">
        <v>42081</v>
      </c>
      <c r="B20" s="33" t="s">
        <v>78</v>
      </c>
      <c r="C20" s="21" t="s">
        <v>446</v>
      </c>
      <c r="D20" s="17" t="s">
        <v>92</v>
      </c>
      <c r="E20" s="140">
        <v>11694.18</v>
      </c>
      <c r="F20" s="12" t="s">
        <v>23</v>
      </c>
      <c r="G20" s="15">
        <v>114.9</v>
      </c>
      <c r="H20" s="22" t="s">
        <v>70</v>
      </c>
      <c r="I20" s="22">
        <v>4</v>
      </c>
      <c r="J20" s="39">
        <f>+G20-I20</f>
        <v>110.9</v>
      </c>
      <c r="K20" s="22" t="s">
        <v>15</v>
      </c>
      <c r="L20" s="22" t="s">
        <v>435</v>
      </c>
      <c r="M20" s="28">
        <v>27</v>
      </c>
      <c r="N20" s="22" t="s">
        <v>435</v>
      </c>
      <c r="O20" s="22" t="s">
        <v>435</v>
      </c>
      <c r="P20" s="22" t="s">
        <v>435</v>
      </c>
      <c r="Q20" s="22" t="s">
        <v>435</v>
      </c>
      <c r="R20" s="22" t="s">
        <v>435</v>
      </c>
      <c r="S20" s="22" t="s">
        <v>435</v>
      </c>
      <c r="T20" s="22" t="s">
        <v>435</v>
      </c>
      <c r="U20" s="22" t="s">
        <v>435</v>
      </c>
      <c r="V20" s="46"/>
      <c r="W20" s="46"/>
      <c r="X20" s="23" t="s">
        <v>399</v>
      </c>
      <c r="Y20" s="52"/>
    </row>
    <row r="21" spans="1:25" ht="25.5" customHeight="1">
      <c r="A21" s="57">
        <v>42084</v>
      </c>
      <c r="B21" s="33" t="s">
        <v>38</v>
      </c>
      <c r="C21" s="21" t="s">
        <v>461</v>
      </c>
      <c r="D21" s="17" t="s">
        <v>345</v>
      </c>
      <c r="E21" s="140"/>
      <c r="F21" s="12" t="s">
        <v>20</v>
      </c>
      <c r="G21" s="15">
        <v>69</v>
      </c>
      <c r="H21" s="22" t="s">
        <v>70</v>
      </c>
      <c r="I21" s="22">
        <v>33</v>
      </c>
      <c r="J21" s="39">
        <f>+G21-I21</f>
        <v>36</v>
      </c>
      <c r="K21" s="22" t="s">
        <v>15</v>
      </c>
      <c r="L21" s="26">
        <v>5.4</v>
      </c>
      <c r="M21" s="28">
        <v>4.5</v>
      </c>
      <c r="N21" s="25">
        <v>21</v>
      </c>
      <c r="O21" s="25" t="s">
        <v>67</v>
      </c>
      <c r="P21" s="13">
        <v>67</v>
      </c>
      <c r="Q21" s="12" t="s">
        <v>24</v>
      </c>
      <c r="R21" s="23" t="s">
        <v>52</v>
      </c>
      <c r="S21" s="25" t="s">
        <v>54</v>
      </c>
      <c r="T21" s="58" t="s">
        <v>463</v>
      </c>
      <c r="U21" s="58" t="s">
        <v>462</v>
      </c>
      <c r="V21" s="46"/>
      <c r="W21" s="46"/>
      <c r="X21" s="23" t="s">
        <v>138</v>
      </c>
      <c r="Y21" s="52"/>
    </row>
    <row r="22" spans="1:25" ht="25.5" customHeight="1">
      <c r="A22" s="57">
        <v>42086</v>
      </c>
      <c r="B22" s="33" t="s">
        <v>78</v>
      </c>
      <c r="C22" s="21" t="s">
        <v>446</v>
      </c>
      <c r="D22" s="17" t="s">
        <v>464</v>
      </c>
      <c r="E22" s="140">
        <v>11694.18</v>
      </c>
      <c r="F22" s="12" t="s">
        <v>35</v>
      </c>
      <c r="G22" s="15">
        <v>162</v>
      </c>
      <c r="H22" s="22" t="s">
        <v>75</v>
      </c>
      <c r="I22" s="22" t="s">
        <v>465</v>
      </c>
      <c r="J22" s="22" t="s">
        <v>465</v>
      </c>
      <c r="K22" s="22" t="s">
        <v>465</v>
      </c>
      <c r="L22" s="22" t="s">
        <v>457</v>
      </c>
      <c r="M22" s="28">
        <v>3.8</v>
      </c>
      <c r="N22" s="22" t="s">
        <v>456</v>
      </c>
      <c r="O22" s="25" t="s">
        <v>67</v>
      </c>
      <c r="P22" s="13">
        <v>140.8</v>
      </c>
      <c r="Q22" s="12" t="s">
        <v>47</v>
      </c>
      <c r="R22" s="23" t="s">
        <v>52</v>
      </c>
      <c r="S22" s="25" t="s">
        <v>435</v>
      </c>
      <c r="T22" s="25" t="s">
        <v>435</v>
      </c>
      <c r="U22" s="25" t="s">
        <v>435</v>
      </c>
      <c r="V22" s="46"/>
      <c r="W22" s="46"/>
      <c r="X22" s="23" t="s">
        <v>399</v>
      </c>
      <c r="Y22" s="52"/>
    </row>
    <row r="23" spans="1:25" ht="25.5" customHeight="1">
      <c r="A23" s="57">
        <v>42091</v>
      </c>
      <c r="B23" s="33" t="s">
        <v>38</v>
      </c>
      <c r="C23" s="21" t="s">
        <v>8</v>
      </c>
      <c r="D23" s="17" t="s">
        <v>464</v>
      </c>
      <c r="E23" s="140"/>
      <c r="F23" s="12" t="s">
        <v>35</v>
      </c>
      <c r="G23" s="15">
        <v>143</v>
      </c>
      <c r="H23" s="22" t="s">
        <v>75</v>
      </c>
      <c r="I23" s="22" t="s">
        <v>465</v>
      </c>
      <c r="J23" s="22" t="s">
        <v>465</v>
      </c>
      <c r="K23" s="22" t="s">
        <v>465</v>
      </c>
      <c r="L23" s="26">
        <v>6.1</v>
      </c>
      <c r="M23" s="28">
        <v>6</v>
      </c>
      <c r="N23" s="25">
        <v>118</v>
      </c>
      <c r="O23" s="25" t="s">
        <v>67</v>
      </c>
      <c r="P23" s="13">
        <v>120</v>
      </c>
      <c r="Q23" s="12" t="s">
        <v>24</v>
      </c>
      <c r="R23" s="23" t="s">
        <v>52</v>
      </c>
      <c r="S23" s="25" t="s">
        <v>13</v>
      </c>
      <c r="T23" s="25" t="s">
        <v>466</v>
      </c>
      <c r="U23" s="25" t="s">
        <v>467</v>
      </c>
      <c r="V23" s="46"/>
      <c r="W23" s="46"/>
      <c r="X23" s="23" t="s">
        <v>138</v>
      </c>
      <c r="Y23" s="52"/>
    </row>
    <row r="24" spans="1:25" ht="25.5" customHeight="1">
      <c r="A24" s="57">
        <v>42112</v>
      </c>
      <c r="B24" s="33" t="s">
        <v>409</v>
      </c>
      <c r="C24" s="21" t="s">
        <v>468</v>
      </c>
      <c r="D24" s="17" t="s">
        <v>19</v>
      </c>
      <c r="E24" s="140"/>
      <c r="F24" s="12" t="s">
        <v>35</v>
      </c>
      <c r="G24" s="15">
        <v>70</v>
      </c>
      <c r="H24" s="22" t="s">
        <v>75</v>
      </c>
      <c r="I24" s="22">
        <v>10</v>
      </c>
      <c r="J24" s="22">
        <f>+G24-I24</f>
        <v>60</v>
      </c>
      <c r="K24" s="22" t="s">
        <v>15</v>
      </c>
      <c r="L24" s="26">
        <v>15</v>
      </c>
      <c r="M24" s="28">
        <v>15</v>
      </c>
      <c r="N24" s="25">
        <v>18</v>
      </c>
      <c r="O24" s="25" t="s">
        <v>67</v>
      </c>
      <c r="P24" s="13">
        <v>34</v>
      </c>
      <c r="Q24" s="12" t="s">
        <v>24</v>
      </c>
      <c r="R24" s="23" t="s">
        <v>52</v>
      </c>
      <c r="S24" s="25" t="s">
        <v>53</v>
      </c>
      <c r="T24" s="25" t="s">
        <v>469</v>
      </c>
      <c r="U24" s="25" t="s">
        <v>470</v>
      </c>
      <c r="V24" s="46"/>
      <c r="W24" s="46"/>
      <c r="X24" s="23" t="s">
        <v>138</v>
      </c>
      <c r="Y24" s="52"/>
    </row>
    <row r="25" spans="1:25" ht="25.5" customHeight="1">
      <c r="A25" s="11">
        <v>42111</v>
      </c>
      <c r="B25" s="59" t="s">
        <v>32</v>
      </c>
      <c r="C25" s="57" t="s">
        <v>471</v>
      </c>
      <c r="D25" s="17" t="s">
        <v>331</v>
      </c>
      <c r="E25" s="140"/>
      <c r="F25" s="12" t="s">
        <v>35</v>
      </c>
      <c r="G25" s="28">
        <v>216.8</v>
      </c>
      <c r="H25" s="22" t="s">
        <v>75</v>
      </c>
      <c r="I25" s="22" t="s">
        <v>465</v>
      </c>
      <c r="J25" s="22" t="s">
        <v>465</v>
      </c>
      <c r="K25" s="22" t="s">
        <v>465</v>
      </c>
      <c r="L25" s="26">
        <v>5</v>
      </c>
      <c r="M25" s="28">
        <v>107.8</v>
      </c>
      <c r="N25" s="25">
        <v>110</v>
      </c>
      <c r="O25" s="25" t="s">
        <v>67</v>
      </c>
      <c r="P25" s="13">
        <v>121.3</v>
      </c>
      <c r="Q25" s="12" t="s">
        <v>24</v>
      </c>
      <c r="R25" s="23" t="s">
        <v>52</v>
      </c>
      <c r="S25" s="25" t="s">
        <v>108</v>
      </c>
      <c r="T25" s="25" t="s">
        <v>475</v>
      </c>
      <c r="U25" s="58" t="s">
        <v>476</v>
      </c>
      <c r="V25" s="46"/>
      <c r="W25" s="46"/>
      <c r="X25" s="23" t="s">
        <v>399</v>
      </c>
      <c r="Y25" s="52"/>
    </row>
    <row r="26" spans="1:25" ht="25.5" customHeight="1">
      <c r="A26" s="57">
        <v>42118</v>
      </c>
      <c r="B26" s="33" t="s">
        <v>38</v>
      </c>
      <c r="C26" s="21" t="s">
        <v>8</v>
      </c>
      <c r="D26" s="17" t="s">
        <v>345</v>
      </c>
      <c r="E26" s="140"/>
      <c r="F26" s="12" t="s">
        <v>35</v>
      </c>
      <c r="G26" s="15">
        <v>130</v>
      </c>
      <c r="H26" s="22" t="s">
        <v>70</v>
      </c>
      <c r="I26" s="22">
        <v>34.7</v>
      </c>
      <c r="J26" s="39">
        <f aca="true" t="shared" si="1" ref="J26:J36">+G26-I26</f>
        <v>95.3</v>
      </c>
      <c r="K26" s="22" t="s">
        <v>15</v>
      </c>
      <c r="L26" s="26">
        <v>3.5</v>
      </c>
      <c r="M26" s="28">
        <v>53.9</v>
      </c>
      <c r="N26" s="25">
        <v>90</v>
      </c>
      <c r="O26" s="25" t="s">
        <v>67</v>
      </c>
      <c r="P26" s="13">
        <v>92</v>
      </c>
      <c r="Q26" s="12" t="s">
        <v>24</v>
      </c>
      <c r="R26" s="23" t="s">
        <v>52</v>
      </c>
      <c r="S26" s="25" t="s">
        <v>108</v>
      </c>
      <c r="T26" s="25" t="s">
        <v>474</v>
      </c>
      <c r="U26" s="25" t="s">
        <v>473</v>
      </c>
      <c r="V26" s="46"/>
      <c r="W26" s="46"/>
      <c r="X26" s="23" t="s">
        <v>138</v>
      </c>
      <c r="Y26" s="52"/>
    </row>
    <row r="27" spans="1:25" ht="25.5" customHeight="1">
      <c r="A27" s="57">
        <v>42119</v>
      </c>
      <c r="B27" s="33" t="s">
        <v>99</v>
      </c>
      <c r="C27" s="21" t="s">
        <v>130</v>
      </c>
      <c r="D27" s="17" t="s">
        <v>345</v>
      </c>
      <c r="E27" s="140"/>
      <c r="F27" s="12" t="s">
        <v>25</v>
      </c>
      <c r="G27" s="15">
        <v>46.4</v>
      </c>
      <c r="H27" s="22" t="s">
        <v>70</v>
      </c>
      <c r="I27" s="22">
        <v>6.5</v>
      </c>
      <c r="J27" s="39">
        <f t="shared" si="1"/>
        <v>39.9</v>
      </c>
      <c r="K27" s="22" t="s">
        <v>15</v>
      </c>
      <c r="L27" s="26">
        <v>5</v>
      </c>
      <c r="M27" s="28">
        <v>2.05</v>
      </c>
      <c r="N27" s="25">
        <v>16.4</v>
      </c>
      <c r="O27" s="25" t="s">
        <v>67</v>
      </c>
      <c r="P27" s="13">
        <v>38.4</v>
      </c>
      <c r="Q27" s="12" t="s">
        <v>47</v>
      </c>
      <c r="R27" s="23" t="s">
        <v>52</v>
      </c>
      <c r="S27" s="25" t="s">
        <v>60</v>
      </c>
      <c r="T27" s="25" t="s">
        <v>477</v>
      </c>
      <c r="U27" s="25" t="s">
        <v>478</v>
      </c>
      <c r="V27" s="46"/>
      <c r="W27" s="46"/>
      <c r="X27" s="12" t="s">
        <v>139</v>
      </c>
      <c r="Y27" s="52"/>
    </row>
    <row r="28" spans="1:25" ht="25.5" customHeight="1">
      <c r="A28" s="57">
        <v>42133</v>
      </c>
      <c r="B28" s="33" t="s">
        <v>38</v>
      </c>
      <c r="C28" s="21" t="s">
        <v>8</v>
      </c>
      <c r="D28" s="17" t="s">
        <v>479</v>
      </c>
      <c r="E28" s="140"/>
      <c r="F28" s="12" t="s">
        <v>23</v>
      </c>
      <c r="G28" s="15">
        <v>95</v>
      </c>
      <c r="H28" s="22" t="s">
        <v>70</v>
      </c>
      <c r="I28" s="22">
        <v>33.3</v>
      </c>
      <c r="J28" s="39">
        <f t="shared" si="1"/>
        <v>61.7</v>
      </c>
      <c r="K28" s="22" t="s">
        <v>15</v>
      </c>
      <c r="L28" s="26">
        <v>3</v>
      </c>
      <c r="M28" s="28">
        <v>33</v>
      </c>
      <c r="N28" s="25">
        <v>70</v>
      </c>
      <c r="O28" s="25" t="s">
        <v>67</v>
      </c>
      <c r="P28" s="13">
        <v>72.1</v>
      </c>
      <c r="Q28" s="12" t="s">
        <v>24</v>
      </c>
      <c r="R28" s="23" t="s">
        <v>52</v>
      </c>
      <c r="S28" s="25" t="s">
        <v>79</v>
      </c>
      <c r="T28" s="25" t="s">
        <v>480</v>
      </c>
      <c r="U28" s="25" t="s">
        <v>481</v>
      </c>
      <c r="V28" s="46"/>
      <c r="W28" s="46"/>
      <c r="X28" s="23" t="s">
        <v>138</v>
      </c>
      <c r="Y28" s="52"/>
    </row>
    <row r="29" spans="1:25" ht="25.5" customHeight="1">
      <c r="A29" s="57">
        <v>42139</v>
      </c>
      <c r="B29" s="33" t="s">
        <v>38</v>
      </c>
      <c r="C29" s="21" t="s">
        <v>482</v>
      </c>
      <c r="D29" s="17" t="s">
        <v>19</v>
      </c>
      <c r="E29" s="140"/>
      <c r="F29" s="12" t="s">
        <v>35</v>
      </c>
      <c r="G29" s="15">
        <v>49</v>
      </c>
      <c r="H29" s="22" t="s">
        <v>70</v>
      </c>
      <c r="I29" s="22">
        <v>13.3</v>
      </c>
      <c r="J29" s="39">
        <f t="shared" si="1"/>
        <v>35.7</v>
      </c>
      <c r="K29" s="22" t="s">
        <v>15</v>
      </c>
      <c r="L29" s="26">
        <v>2</v>
      </c>
      <c r="M29" s="28">
        <v>1.3</v>
      </c>
      <c r="N29" s="25">
        <v>40</v>
      </c>
      <c r="O29" s="25" t="s">
        <v>67</v>
      </c>
      <c r="P29" s="13">
        <v>44</v>
      </c>
      <c r="Q29" s="12" t="s">
        <v>47</v>
      </c>
      <c r="R29" s="23" t="s">
        <v>52</v>
      </c>
      <c r="S29" s="25" t="s">
        <v>17</v>
      </c>
      <c r="T29" s="25" t="s">
        <v>483</v>
      </c>
      <c r="U29" s="58" t="s">
        <v>487</v>
      </c>
      <c r="V29" s="46"/>
      <c r="W29" s="46"/>
      <c r="X29" s="23" t="s">
        <v>138</v>
      </c>
      <c r="Y29" s="52"/>
    </row>
    <row r="30" spans="1:25" ht="25.5" customHeight="1">
      <c r="A30" s="57">
        <v>42161</v>
      </c>
      <c r="B30" s="33" t="s">
        <v>38</v>
      </c>
      <c r="C30" s="21" t="s">
        <v>484</v>
      </c>
      <c r="D30" s="17" t="s">
        <v>345</v>
      </c>
      <c r="E30" s="140"/>
      <c r="F30" s="12" t="s">
        <v>20</v>
      </c>
      <c r="G30" s="15">
        <v>79</v>
      </c>
      <c r="H30" s="22" t="s">
        <v>70</v>
      </c>
      <c r="I30" s="22">
        <v>13.6</v>
      </c>
      <c r="J30" s="39">
        <f t="shared" si="1"/>
        <v>65.4</v>
      </c>
      <c r="K30" s="22" t="s">
        <v>15</v>
      </c>
      <c r="L30" s="26">
        <v>8</v>
      </c>
      <c r="M30" s="28">
        <v>19</v>
      </c>
      <c r="N30" s="25">
        <v>50</v>
      </c>
      <c r="O30" s="25" t="s">
        <v>67</v>
      </c>
      <c r="P30" s="13">
        <v>68</v>
      </c>
      <c r="Q30" s="12" t="s">
        <v>24</v>
      </c>
      <c r="R30" s="23" t="s">
        <v>52</v>
      </c>
      <c r="S30" s="25" t="s">
        <v>11</v>
      </c>
      <c r="T30" s="25" t="s">
        <v>485</v>
      </c>
      <c r="U30" s="25" t="s">
        <v>486</v>
      </c>
      <c r="V30" s="46"/>
      <c r="W30" s="46"/>
      <c r="X30" s="23" t="s">
        <v>138</v>
      </c>
      <c r="Y30" s="52"/>
    </row>
    <row r="31" spans="1:25" ht="25.5" customHeight="1">
      <c r="A31" s="57">
        <v>42151</v>
      </c>
      <c r="B31" s="33" t="s">
        <v>41</v>
      </c>
      <c r="C31" s="21" t="s">
        <v>488</v>
      </c>
      <c r="D31" s="17" t="s">
        <v>19</v>
      </c>
      <c r="E31" s="140"/>
      <c r="F31" s="12" t="s">
        <v>20</v>
      </c>
      <c r="G31" s="15">
        <v>111</v>
      </c>
      <c r="H31" s="22" t="s">
        <v>70</v>
      </c>
      <c r="I31" s="22">
        <v>26</v>
      </c>
      <c r="J31" s="39">
        <f t="shared" si="1"/>
        <v>85</v>
      </c>
      <c r="K31" s="22" t="s">
        <v>15</v>
      </c>
      <c r="L31" s="26">
        <v>18</v>
      </c>
      <c r="M31" s="28">
        <v>35</v>
      </c>
      <c r="N31" s="25">
        <v>35</v>
      </c>
      <c r="O31" s="25" t="s">
        <v>67</v>
      </c>
      <c r="P31" s="13">
        <v>74</v>
      </c>
      <c r="Q31" s="12" t="s">
        <v>24</v>
      </c>
      <c r="R31" s="23" t="s">
        <v>52</v>
      </c>
      <c r="S31" s="25" t="s">
        <v>58</v>
      </c>
      <c r="T31" s="25" t="s">
        <v>489</v>
      </c>
      <c r="U31" s="25" t="s">
        <v>490</v>
      </c>
      <c r="V31" s="46"/>
      <c r="W31" s="46"/>
      <c r="X31" s="23" t="s">
        <v>138</v>
      </c>
      <c r="Y31" s="52"/>
    </row>
    <row r="32" spans="1:25" ht="25.5" customHeight="1">
      <c r="A32" s="20">
        <v>42195</v>
      </c>
      <c r="B32" s="33" t="s">
        <v>43</v>
      </c>
      <c r="C32" s="21" t="s">
        <v>8</v>
      </c>
      <c r="D32" s="17" t="s">
        <v>119</v>
      </c>
      <c r="E32" s="17"/>
      <c r="F32" s="12" t="s">
        <v>35</v>
      </c>
      <c r="G32" s="15">
        <v>204</v>
      </c>
      <c r="H32" s="22" t="s">
        <v>75</v>
      </c>
      <c r="I32" s="22" t="s">
        <v>472</v>
      </c>
      <c r="J32" s="22" t="s">
        <v>472</v>
      </c>
      <c r="K32" s="22" t="s">
        <v>472</v>
      </c>
      <c r="L32" s="26">
        <v>11</v>
      </c>
      <c r="M32" s="28">
        <v>70</v>
      </c>
      <c r="N32" s="25">
        <v>110</v>
      </c>
      <c r="O32" s="25" t="s">
        <v>67</v>
      </c>
      <c r="P32" s="13">
        <v>172</v>
      </c>
      <c r="Q32" s="12" t="s">
        <v>24</v>
      </c>
      <c r="R32" s="23" t="s">
        <v>52</v>
      </c>
      <c r="S32" s="25" t="s">
        <v>53</v>
      </c>
      <c r="T32" s="25" t="s">
        <v>493</v>
      </c>
      <c r="U32" s="25" t="s">
        <v>494</v>
      </c>
      <c r="V32" s="46"/>
      <c r="W32" s="46"/>
      <c r="X32" s="23" t="s">
        <v>138</v>
      </c>
      <c r="Y32" s="52"/>
    </row>
    <row r="33" spans="1:25" ht="25.5" customHeight="1">
      <c r="A33" s="20">
        <v>42202</v>
      </c>
      <c r="B33" s="33" t="s">
        <v>141</v>
      </c>
      <c r="C33" s="21" t="s">
        <v>8</v>
      </c>
      <c r="D33" s="17" t="s">
        <v>491</v>
      </c>
      <c r="E33" s="17"/>
      <c r="F33" s="12" t="s">
        <v>35</v>
      </c>
      <c r="G33" s="15">
        <v>162.5</v>
      </c>
      <c r="H33" s="22" t="s">
        <v>70</v>
      </c>
      <c r="I33" s="22">
        <v>7.7</v>
      </c>
      <c r="J33" s="39">
        <f t="shared" si="1"/>
        <v>154.8</v>
      </c>
      <c r="K33" s="22" t="s">
        <v>15</v>
      </c>
      <c r="L33" s="60" t="s">
        <v>492</v>
      </c>
      <c r="M33" s="60">
        <v>6</v>
      </c>
      <c r="N33" s="60" t="s">
        <v>492</v>
      </c>
      <c r="O33" s="25" t="s">
        <v>67</v>
      </c>
      <c r="P33" s="13">
        <v>32.2</v>
      </c>
      <c r="Q33" s="12" t="s">
        <v>25</v>
      </c>
      <c r="R33" s="23" t="s">
        <v>52</v>
      </c>
      <c r="S33" s="25" t="s">
        <v>63</v>
      </c>
      <c r="T33" s="25" t="s">
        <v>100</v>
      </c>
      <c r="U33" s="25" t="s">
        <v>100</v>
      </c>
      <c r="V33" s="46"/>
      <c r="W33" s="46"/>
      <c r="X33" s="12" t="s">
        <v>139</v>
      </c>
      <c r="Y33" s="52"/>
    </row>
    <row r="34" spans="1:25" ht="25.5" customHeight="1">
      <c r="A34" s="20">
        <v>42202</v>
      </c>
      <c r="B34" s="33" t="s">
        <v>105</v>
      </c>
      <c r="C34" s="21" t="s">
        <v>8</v>
      </c>
      <c r="D34" s="55" t="s">
        <v>495</v>
      </c>
      <c r="E34" s="55"/>
      <c r="F34" s="12" t="s">
        <v>20</v>
      </c>
      <c r="G34" s="15">
        <v>259</v>
      </c>
      <c r="H34" s="22" t="s">
        <v>70</v>
      </c>
      <c r="I34" s="22">
        <v>70</v>
      </c>
      <c r="J34" s="39">
        <f t="shared" si="1"/>
        <v>189</v>
      </c>
      <c r="K34" s="22" t="s">
        <v>15</v>
      </c>
      <c r="L34" s="26">
        <v>10</v>
      </c>
      <c r="M34" s="28">
        <v>112.6</v>
      </c>
      <c r="N34" s="25">
        <v>124.6</v>
      </c>
      <c r="O34" s="25" t="s">
        <v>68</v>
      </c>
      <c r="P34" s="13">
        <v>128.6</v>
      </c>
      <c r="Q34" s="12" t="s">
        <v>24</v>
      </c>
      <c r="R34" s="23" t="s">
        <v>52</v>
      </c>
      <c r="S34" s="25" t="s">
        <v>496</v>
      </c>
      <c r="T34" s="25" t="s">
        <v>497</v>
      </c>
      <c r="U34" s="25" t="s">
        <v>498</v>
      </c>
      <c r="V34" s="46"/>
      <c r="W34" s="46"/>
      <c r="X34" s="23" t="s">
        <v>138</v>
      </c>
      <c r="Y34" s="52"/>
    </row>
    <row r="35" spans="1:25" ht="25.5" customHeight="1">
      <c r="A35" s="20">
        <v>42209</v>
      </c>
      <c r="B35" s="33" t="s">
        <v>105</v>
      </c>
      <c r="C35" s="21" t="s">
        <v>8</v>
      </c>
      <c r="D35" s="17" t="s">
        <v>499</v>
      </c>
      <c r="E35" s="17"/>
      <c r="F35" s="12" t="s">
        <v>20</v>
      </c>
      <c r="G35" s="15">
        <v>208</v>
      </c>
      <c r="H35" s="22" t="s">
        <v>70</v>
      </c>
      <c r="I35" s="22">
        <v>76</v>
      </c>
      <c r="J35" s="39">
        <f t="shared" si="1"/>
        <v>132</v>
      </c>
      <c r="K35" s="22" t="s">
        <v>15</v>
      </c>
      <c r="L35" s="26">
        <v>11</v>
      </c>
      <c r="M35" s="28">
        <v>124</v>
      </c>
      <c r="N35" s="25">
        <v>160.8</v>
      </c>
      <c r="O35" s="25" t="s">
        <v>68</v>
      </c>
      <c r="P35" s="13">
        <v>176</v>
      </c>
      <c r="Q35" s="12" t="s">
        <v>24</v>
      </c>
      <c r="R35" s="23" t="s">
        <v>52</v>
      </c>
      <c r="S35" s="25" t="s">
        <v>46</v>
      </c>
      <c r="T35" s="25" t="s">
        <v>500</v>
      </c>
      <c r="U35" s="25" t="s">
        <v>501</v>
      </c>
      <c r="V35" s="46"/>
      <c r="W35" s="46"/>
      <c r="X35" s="23" t="s">
        <v>138</v>
      </c>
      <c r="Y35" s="52"/>
    </row>
    <row r="36" spans="1:25" ht="25.5" customHeight="1">
      <c r="A36" s="20">
        <v>42216</v>
      </c>
      <c r="B36" s="33" t="s">
        <v>106</v>
      </c>
      <c r="C36" s="21" t="s">
        <v>42</v>
      </c>
      <c r="D36" s="17" t="s">
        <v>19</v>
      </c>
      <c r="E36" s="17"/>
      <c r="F36" s="12" t="s">
        <v>35</v>
      </c>
      <c r="G36" s="15">
        <v>153</v>
      </c>
      <c r="H36" s="22" t="s">
        <v>70</v>
      </c>
      <c r="I36" s="22">
        <v>28</v>
      </c>
      <c r="J36" s="39">
        <f t="shared" si="1"/>
        <v>125</v>
      </c>
      <c r="K36" s="22" t="s">
        <v>18</v>
      </c>
      <c r="L36" s="26">
        <v>10</v>
      </c>
      <c r="M36" s="28">
        <v>82</v>
      </c>
      <c r="N36" s="25" t="s">
        <v>503</v>
      </c>
      <c r="O36" s="25" t="s">
        <v>67</v>
      </c>
      <c r="P36" s="13">
        <v>127.15</v>
      </c>
      <c r="Q36" s="12" t="s">
        <v>12</v>
      </c>
      <c r="R36" s="23" t="s">
        <v>52</v>
      </c>
      <c r="S36" s="25" t="s">
        <v>61</v>
      </c>
      <c r="T36" s="25" t="s">
        <v>504</v>
      </c>
      <c r="U36" s="25" t="s">
        <v>505</v>
      </c>
      <c r="V36" s="46"/>
      <c r="W36" s="46"/>
      <c r="X36" s="12" t="s">
        <v>139</v>
      </c>
      <c r="Y36" s="52"/>
    </row>
    <row r="37" spans="1:25" ht="25.5" customHeight="1">
      <c r="A37" s="20">
        <v>42215</v>
      </c>
      <c r="B37" s="33" t="s">
        <v>105</v>
      </c>
      <c r="C37" s="21" t="s">
        <v>8</v>
      </c>
      <c r="D37" s="17" t="s">
        <v>502</v>
      </c>
      <c r="E37" s="17"/>
      <c r="F37" s="12" t="s">
        <v>25</v>
      </c>
      <c r="G37" s="15">
        <v>402</v>
      </c>
      <c r="H37" s="22" t="s">
        <v>70</v>
      </c>
      <c r="I37" s="22">
        <v>154</v>
      </c>
      <c r="J37" s="39">
        <f>+G37-I37</f>
        <v>248</v>
      </c>
      <c r="K37" s="22" t="s">
        <v>15</v>
      </c>
      <c r="L37" s="60" t="s">
        <v>492</v>
      </c>
      <c r="M37" s="28">
        <v>259</v>
      </c>
      <c r="N37" s="60" t="s">
        <v>492</v>
      </c>
      <c r="O37" s="25" t="s">
        <v>68</v>
      </c>
      <c r="P37" s="13">
        <v>335</v>
      </c>
      <c r="Q37" s="12" t="s">
        <v>12</v>
      </c>
      <c r="R37" s="23" t="s">
        <v>52</v>
      </c>
      <c r="S37" s="25" t="s">
        <v>46</v>
      </c>
      <c r="T37" s="25" t="s">
        <v>100</v>
      </c>
      <c r="U37" s="25" t="s">
        <v>100</v>
      </c>
      <c r="V37" s="46"/>
      <c r="W37" s="46"/>
      <c r="X37" s="23" t="s">
        <v>138</v>
      </c>
      <c r="Y37" s="52"/>
    </row>
    <row r="38" spans="1:25" ht="25.5" customHeight="1">
      <c r="A38" s="20">
        <v>42220</v>
      </c>
      <c r="B38" s="33" t="s">
        <v>105</v>
      </c>
      <c r="C38" s="21" t="s">
        <v>8</v>
      </c>
      <c r="D38" s="17" t="s">
        <v>144</v>
      </c>
      <c r="E38" s="17"/>
      <c r="F38" s="12" t="s">
        <v>23</v>
      </c>
      <c r="G38" s="15">
        <v>341</v>
      </c>
      <c r="H38" s="22" t="s">
        <v>70</v>
      </c>
      <c r="I38" s="22">
        <v>60</v>
      </c>
      <c r="J38" s="39">
        <f>+G38-I38</f>
        <v>281</v>
      </c>
      <c r="K38" s="22" t="s">
        <v>9</v>
      </c>
      <c r="L38" s="26">
        <v>20</v>
      </c>
      <c r="M38" s="28">
        <v>54</v>
      </c>
      <c r="N38" s="25">
        <v>122</v>
      </c>
      <c r="O38" s="25" t="s">
        <v>68</v>
      </c>
      <c r="P38" s="13">
        <v>238</v>
      </c>
      <c r="Q38" s="12" t="s">
        <v>25</v>
      </c>
      <c r="R38" s="23" t="s">
        <v>52</v>
      </c>
      <c r="S38" s="25" t="s">
        <v>506</v>
      </c>
      <c r="T38" s="25" t="s">
        <v>507</v>
      </c>
      <c r="U38" s="25" t="s">
        <v>508</v>
      </c>
      <c r="V38" s="46"/>
      <c r="W38" s="46"/>
      <c r="X38" s="23" t="s">
        <v>138</v>
      </c>
      <c r="Y38" s="52"/>
    </row>
    <row r="39" spans="1:25" ht="25.5" customHeight="1">
      <c r="A39" s="20">
        <v>42247</v>
      </c>
      <c r="B39" s="33" t="s">
        <v>78</v>
      </c>
      <c r="C39" s="21" t="s">
        <v>159</v>
      </c>
      <c r="D39" s="17" t="s">
        <v>19</v>
      </c>
      <c r="E39" s="17"/>
      <c r="F39" s="12" t="s">
        <v>23</v>
      </c>
      <c r="G39" s="15">
        <v>111</v>
      </c>
      <c r="H39" s="22"/>
      <c r="I39" s="22"/>
      <c r="J39" s="39"/>
      <c r="K39" s="22" t="s">
        <v>15</v>
      </c>
      <c r="L39" s="26"/>
      <c r="M39" s="28"/>
      <c r="N39" s="25"/>
      <c r="O39" s="25"/>
      <c r="P39" s="13"/>
      <c r="Q39" s="12"/>
      <c r="R39" s="23"/>
      <c r="S39" s="25"/>
      <c r="T39" s="25"/>
      <c r="U39" s="25"/>
      <c r="V39" s="46"/>
      <c r="W39" s="46"/>
      <c r="X39" s="23"/>
      <c r="Y39" s="52"/>
    </row>
    <row r="40" spans="1:25" ht="25.5" customHeight="1">
      <c r="A40" s="11">
        <v>42257</v>
      </c>
      <c r="B40" s="33" t="s">
        <v>34</v>
      </c>
      <c r="C40" s="21" t="s">
        <v>133</v>
      </c>
      <c r="D40" s="61" t="s">
        <v>509</v>
      </c>
      <c r="E40" s="61"/>
      <c r="F40" s="12" t="s">
        <v>20</v>
      </c>
      <c r="G40" s="15">
        <v>43</v>
      </c>
      <c r="H40" s="22" t="s">
        <v>510</v>
      </c>
      <c r="I40" s="22">
        <v>25</v>
      </c>
      <c r="J40" s="39">
        <v>18</v>
      </c>
      <c r="K40" s="22" t="s">
        <v>15</v>
      </c>
      <c r="L40" s="26">
        <v>20</v>
      </c>
      <c r="M40" s="28">
        <v>5</v>
      </c>
      <c r="N40" s="25">
        <v>34</v>
      </c>
      <c r="O40" s="25" t="s">
        <v>67</v>
      </c>
      <c r="P40" s="13">
        <v>42</v>
      </c>
      <c r="Q40" s="12" t="s">
        <v>24</v>
      </c>
      <c r="R40" s="23" t="s">
        <v>52</v>
      </c>
      <c r="S40" s="25" t="s">
        <v>511</v>
      </c>
      <c r="T40" s="25" t="s">
        <v>512</v>
      </c>
      <c r="U40" s="25" t="s">
        <v>513</v>
      </c>
      <c r="V40" s="46"/>
      <c r="W40" s="46"/>
      <c r="X40" s="23" t="s">
        <v>138</v>
      </c>
      <c r="Y40" s="52"/>
    </row>
    <row r="41" spans="1:25" ht="25.5" customHeight="1">
      <c r="A41" s="20">
        <v>42311</v>
      </c>
      <c r="B41" s="33" t="s">
        <v>73</v>
      </c>
      <c r="C41" s="21" t="s">
        <v>8</v>
      </c>
      <c r="D41" s="17" t="s">
        <v>26</v>
      </c>
      <c r="E41" s="17"/>
      <c r="F41" s="12" t="s">
        <v>35</v>
      </c>
      <c r="G41" s="15">
        <v>112</v>
      </c>
      <c r="H41" s="22" t="s">
        <v>70</v>
      </c>
      <c r="I41" s="22">
        <v>13.45</v>
      </c>
      <c r="J41" s="39">
        <f>+G41-I41</f>
        <v>98.55</v>
      </c>
      <c r="K41" s="22" t="s">
        <v>15</v>
      </c>
      <c r="L41" s="60" t="s">
        <v>492</v>
      </c>
      <c r="M41" s="28">
        <v>30</v>
      </c>
      <c r="N41" s="60" t="s">
        <v>492</v>
      </c>
      <c r="O41" s="25" t="s">
        <v>68</v>
      </c>
      <c r="P41" s="13">
        <v>103</v>
      </c>
      <c r="Q41" s="12" t="s">
        <v>25</v>
      </c>
      <c r="R41" s="60" t="s">
        <v>492</v>
      </c>
      <c r="S41" s="25" t="s">
        <v>81</v>
      </c>
      <c r="T41" s="25">
        <v>440</v>
      </c>
      <c r="U41" s="25" t="s">
        <v>514</v>
      </c>
      <c r="V41" s="46"/>
      <c r="W41" s="46"/>
      <c r="X41" s="23" t="s">
        <v>399</v>
      </c>
      <c r="Y41" s="52"/>
    </row>
    <row r="42" spans="1:25" ht="25.5" customHeight="1">
      <c r="A42" s="20">
        <v>42312</v>
      </c>
      <c r="B42" s="33" t="s">
        <v>515</v>
      </c>
      <c r="C42" s="21" t="s">
        <v>136</v>
      </c>
      <c r="D42" s="17" t="s">
        <v>516</v>
      </c>
      <c r="E42" s="17"/>
      <c r="F42" s="12" t="s">
        <v>23</v>
      </c>
      <c r="G42" s="15">
        <v>95</v>
      </c>
      <c r="H42" s="22" t="s">
        <v>75</v>
      </c>
      <c r="I42" s="22" t="s">
        <v>472</v>
      </c>
      <c r="J42" s="39" t="s">
        <v>472</v>
      </c>
      <c r="K42" s="22" t="s">
        <v>15</v>
      </c>
      <c r="L42" s="26">
        <v>13</v>
      </c>
      <c r="M42" s="28">
        <v>68</v>
      </c>
      <c r="N42" s="25">
        <v>69.5</v>
      </c>
      <c r="O42" s="25" t="s">
        <v>67</v>
      </c>
      <c r="P42" s="13">
        <v>83.82</v>
      </c>
      <c r="Q42" s="12" t="s">
        <v>20</v>
      </c>
      <c r="R42" s="23" t="s">
        <v>52</v>
      </c>
      <c r="S42" s="25" t="s">
        <v>46</v>
      </c>
      <c r="T42" s="25" t="s">
        <v>518</v>
      </c>
      <c r="U42" s="25" t="s">
        <v>517</v>
      </c>
      <c r="V42" s="46"/>
      <c r="W42" s="46"/>
      <c r="X42" s="23" t="s">
        <v>138</v>
      </c>
      <c r="Y42" s="52"/>
    </row>
    <row r="43" spans="1:25" ht="25.5" customHeight="1">
      <c r="A43" s="20">
        <v>42322</v>
      </c>
      <c r="B43" s="33" t="s">
        <v>515</v>
      </c>
      <c r="C43" s="21" t="s">
        <v>136</v>
      </c>
      <c r="D43" s="17" t="s">
        <v>215</v>
      </c>
      <c r="E43" s="17"/>
      <c r="F43" s="12" t="s">
        <v>44</v>
      </c>
      <c r="G43" s="15">
        <v>202</v>
      </c>
      <c r="H43" s="22" t="s">
        <v>75</v>
      </c>
      <c r="I43" s="22" t="s">
        <v>472</v>
      </c>
      <c r="J43" s="39" t="s">
        <v>472</v>
      </c>
      <c r="K43" s="39" t="s">
        <v>472</v>
      </c>
      <c r="L43" s="26">
        <v>10</v>
      </c>
      <c r="M43" s="28">
        <v>68</v>
      </c>
      <c r="N43" s="25">
        <v>80</v>
      </c>
      <c r="O43" s="25" t="s">
        <v>67</v>
      </c>
      <c r="P43" s="13">
        <v>140</v>
      </c>
      <c r="Q43" s="12" t="s">
        <v>24</v>
      </c>
      <c r="R43" s="23" t="s">
        <v>52</v>
      </c>
      <c r="S43" s="25" t="s">
        <v>13</v>
      </c>
      <c r="T43" s="25" t="s">
        <v>519</v>
      </c>
      <c r="U43" s="25" t="s">
        <v>520</v>
      </c>
      <c r="V43" s="46"/>
      <c r="W43" s="46"/>
      <c r="X43" s="23" t="s">
        <v>138</v>
      </c>
      <c r="Y43" s="52"/>
    </row>
    <row r="44" spans="1:25" ht="25.5" customHeight="1">
      <c r="A44" s="20">
        <v>42331</v>
      </c>
      <c r="B44" s="33" t="s">
        <v>73</v>
      </c>
      <c r="C44" s="21" t="s">
        <v>8</v>
      </c>
      <c r="D44" s="17" t="s">
        <v>521</v>
      </c>
      <c r="E44" s="17"/>
      <c r="F44" s="12" t="s">
        <v>35</v>
      </c>
      <c r="G44" s="15">
        <v>112</v>
      </c>
      <c r="H44" s="22" t="s">
        <v>70</v>
      </c>
      <c r="I44" s="22">
        <v>13.45</v>
      </c>
      <c r="J44" s="39">
        <f>+G44-I44</f>
        <v>98.55</v>
      </c>
      <c r="K44" s="22" t="s">
        <v>15</v>
      </c>
      <c r="L44" s="60" t="s">
        <v>492</v>
      </c>
      <c r="M44" s="28">
        <v>30</v>
      </c>
      <c r="N44" s="60" t="s">
        <v>492</v>
      </c>
      <c r="O44" s="62" t="s">
        <v>68</v>
      </c>
      <c r="P44" s="63">
        <v>103</v>
      </c>
      <c r="Q44" s="64" t="s">
        <v>25</v>
      </c>
      <c r="R44" s="65" t="s">
        <v>492</v>
      </c>
      <c r="S44" s="62" t="s">
        <v>81</v>
      </c>
      <c r="T44" s="62">
        <v>440</v>
      </c>
      <c r="U44" s="62" t="s">
        <v>514</v>
      </c>
      <c r="V44" s="66"/>
      <c r="W44" s="66"/>
      <c r="X44" s="23" t="s">
        <v>138</v>
      </c>
      <c r="Y44" s="52"/>
    </row>
    <row r="45" spans="1:25" ht="25.5" customHeight="1">
      <c r="A45" s="11"/>
      <c r="B45" s="33"/>
      <c r="C45" s="21"/>
      <c r="D45" s="17"/>
      <c r="E45" s="17"/>
      <c r="F45" s="12"/>
      <c r="G45" s="15"/>
      <c r="H45" s="22"/>
      <c r="I45" s="22"/>
      <c r="J45" s="39"/>
      <c r="K45" s="22"/>
      <c r="L45" s="26"/>
      <c r="M45" s="28"/>
      <c r="N45" s="25"/>
      <c r="O45" s="25"/>
      <c r="P45" s="13"/>
      <c r="Q45" s="12"/>
      <c r="R45" s="23"/>
      <c r="S45" s="25"/>
      <c r="T45" s="25"/>
      <c r="U45" s="25"/>
      <c r="V45" s="46"/>
      <c r="W45" s="46"/>
      <c r="X45" s="23"/>
      <c r="Y45" s="52"/>
    </row>
    <row r="46" spans="1:25" ht="25.5" customHeight="1">
      <c r="A46" s="11"/>
      <c r="B46" s="33"/>
      <c r="C46" s="21"/>
      <c r="D46" s="17"/>
      <c r="E46" s="17"/>
      <c r="F46" s="12"/>
      <c r="G46" s="15"/>
      <c r="H46" s="22"/>
      <c r="I46" s="22"/>
      <c r="J46" s="39"/>
      <c r="K46" s="22"/>
      <c r="L46" s="26"/>
      <c r="M46" s="28"/>
      <c r="N46" s="25"/>
      <c r="O46" s="25"/>
      <c r="P46" s="13"/>
      <c r="Q46" s="12"/>
      <c r="R46" s="23"/>
      <c r="S46" s="25"/>
      <c r="T46" s="25"/>
      <c r="U46" s="25"/>
      <c r="V46" s="46"/>
      <c r="W46" s="46"/>
      <c r="X46" s="23"/>
      <c r="Y46" s="52"/>
    </row>
    <row r="47" spans="1:25" ht="25.5" customHeight="1">
      <c r="A47" s="11"/>
      <c r="B47" s="33"/>
      <c r="C47" s="21"/>
      <c r="D47" s="17"/>
      <c r="E47" s="17"/>
      <c r="F47" s="12"/>
      <c r="G47" s="15"/>
      <c r="H47" s="22"/>
      <c r="I47" s="22"/>
      <c r="J47" s="39"/>
      <c r="K47" s="22"/>
      <c r="L47" s="26"/>
      <c r="M47" s="28"/>
      <c r="N47" s="25"/>
      <c r="O47" s="25"/>
      <c r="P47" s="13"/>
      <c r="Q47" s="12"/>
      <c r="R47" s="23"/>
      <c r="S47" s="25"/>
      <c r="T47" s="25"/>
      <c r="U47" s="25"/>
      <c r="V47" s="46"/>
      <c r="W47" s="46"/>
      <c r="X47" s="23"/>
      <c r="Y47" s="52"/>
    </row>
    <row r="48" spans="1:24" ht="25.5" customHeight="1">
      <c r="A48" s="11"/>
      <c r="B48" s="21"/>
      <c r="C48" s="18"/>
      <c r="D48" s="17"/>
      <c r="E48" s="17"/>
      <c r="F48" s="22"/>
      <c r="G48" s="22"/>
      <c r="H48" s="1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2"/>
      <c r="T48" s="22"/>
      <c r="U48" s="22"/>
      <c r="V48" s="46"/>
      <c r="W48" s="46"/>
      <c r="X48" s="12"/>
    </row>
    <row r="49" spans="1:25" ht="25.5" customHeight="1">
      <c r="A49" s="11"/>
      <c r="C49" s="18"/>
      <c r="D49" s="17"/>
      <c r="E49" s="17"/>
      <c r="F49" s="22"/>
      <c r="G49" s="22"/>
      <c r="H49" s="12"/>
      <c r="I49" s="22"/>
      <c r="J49" s="22"/>
      <c r="K49" s="22"/>
      <c r="L49" s="22"/>
      <c r="M49" s="22"/>
      <c r="N49" s="22"/>
      <c r="O49" s="22"/>
      <c r="P49" s="22">
        <f>SUM(P4:P48)</f>
        <v>4660.77</v>
      </c>
      <c r="Q49" s="22"/>
      <c r="R49" s="23"/>
      <c r="S49" s="22"/>
      <c r="T49" s="22"/>
      <c r="U49" s="22"/>
      <c r="V49" s="46"/>
      <c r="W49" s="46"/>
      <c r="X49" s="12"/>
      <c r="Y49" s="52">
        <f>SUM(Y4:Y30)</f>
        <v>1238</v>
      </c>
    </row>
    <row r="51" spans="2:12" ht="38.25">
      <c r="B51" s="53" t="s">
        <v>381</v>
      </c>
      <c r="C51" s="54">
        <f>COUNTA(C4:C39)</f>
        <v>36</v>
      </c>
      <c r="G51" s="8">
        <f>SUM(G4:G35)</f>
        <v>5303.990000000001</v>
      </c>
      <c r="L51" s="8">
        <f>SUM(L4:L31)</f>
        <v>259.9</v>
      </c>
    </row>
    <row r="53" ht="12.75">
      <c r="L53" s="8">
        <f>+L51*0.15</f>
        <v>38.98499999999999</v>
      </c>
    </row>
    <row r="62" ht="12.75">
      <c r="R62" s="8">
        <v>52</v>
      </c>
    </row>
    <row r="63" ht="12.75">
      <c r="R63" s="8">
        <v>4</v>
      </c>
    </row>
    <row r="64" ht="12.75">
      <c r="R64" s="8">
        <v>2</v>
      </c>
    </row>
    <row r="66" spans="18:20" ht="12.75">
      <c r="R66" s="8">
        <f>+R62-6</f>
        <v>46</v>
      </c>
      <c r="T66" s="8">
        <f>222/5</f>
        <v>44.4</v>
      </c>
    </row>
  </sheetData>
  <sheetProtection/>
  <autoFilter ref="A3:X6">
    <sortState ref="A4:X66">
      <sortCondition sortBy="value" ref="A4:A66"/>
    </sortState>
  </autoFilter>
  <printOptions gridLines="1" horizontalCentered="1"/>
  <pageMargins left="0" right="0.3937007874015748" top="0" bottom="0" header="0" footer="0"/>
  <pageSetup fitToHeight="1" fitToWidth="1" horizontalDpi="600" verticalDpi="600" orientation="portrait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95"/>
  <sheetViews>
    <sheetView zoomScalePageLayoutView="0" workbookViewId="0" topLeftCell="A22">
      <selection activeCell="D55" sqref="D55"/>
    </sheetView>
  </sheetViews>
  <sheetFormatPr defaultColWidth="11.421875" defaultRowHeight="12.75"/>
  <cols>
    <col min="2" max="2" width="23.140625" style="0" customWidth="1"/>
  </cols>
  <sheetData>
    <row r="2" spans="1:2" ht="12.75">
      <c r="A2">
        <v>1</v>
      </c>
      <c r="B2" s="144" t="s">
        <v>85</v>
      </c>
    </row>
    <row r="3" spans="1:2" ht="12.75">
      <c r="A3">
        <v>2</v>
      </c>
      <c r="B3" s="144" t="s">
        <v>603</v>
      </c>
    </row>
    <row r="4" spans="1:2" ht="12.75">
      <c r="A4">
        <v>3</v>
      </c>
      <c r="B4" s="144" t="s">
        <v>39</v>
      </c>
    </row>
    <row r="5" spans="1:2" ht="12.75">
      <c r="A5">
        <v>4</v>
      </c>
      <c r="B5" s="144" t="s">
        <v>105</v>
      </c>
    </row>
    <row r="6" spans="1:2" ht="12.75">
      <c r="A6">
        <v>5</v>
      </c>
      <c r="B6" s="144" t="s">
        <v>87</v>
      </c>
    </row>
    <row r="7" spans="1:2" ht="12.75">
      <c r="A7">
        <v>6</v>
      </c>
      <c r="B7" s="21" t="s">
        <v>141</v>
      </c>
    </row>
    <row r="8" spans="1:2" ht="12.75">
      <c r="A8">
        <v>7</v>
      </c>
      <c r="B8" s="144" t="s">
        <v>114</v>
      </c>
    </row>
    <row r="9" spans="1:2" ht="12.75">
      <c r="A9">
        <v>8</v>
      </c>
      <c r="B9" s="166" t="s">
        <v>619</v>
      </c>
    </row>
    <row r="10" spans="1:2" ht="12.75">
      <c r="A10">
        <v>9</v>
      </c>
      <c r="B10" s="144" t="s">
        <v>604</v>
      </c>
    </row>
    <row r="11" spans="1:2" ht="12.75">
      <c r="A11">
        <v>10</v>
      </c>
      <c r="B11" s="165" t="s">
        <v>605</v>
      </c>
    </row>
    <row r="12" spans="1:2" ht="12.75">
      <c r="A12">
        <v>11</v>
      </c>
      <c r="B12" s="144" t="s">
        <v>34</v>
      </c>
    </row>
    <row r="13" spans="1:2" ht="12.75">
      <c r="A13">
        <v>12</v>
      </c>
      <c r="B13" s="144" t="s">
        <v>620</v>
      </c>
    </row>
    <row r="14" spans="1:2" ht="12.75">
      <c r="A14">
        <v>13</v>
      </c>
      <c r="B14" s="144" t="s">
        <v>544</v>
      </c>
    </row>
    <row r="15" spans="1:2" ht="12.75">
      <c r="A15">
        <v>14</v>
      </c>
      <c r="B15" s="160" t="s">
        <v>131</v>
      </c>
    </row>
    <row r="16" spans="1:2" ht="25.5">
      <c r="A16">
        <v>15</v>
      </c>
      <c r="B16" s="144" t="s">
        <v>606</v>
      </c>
    </row>
    <row r="17" spans="1:2" ht="12.75">
      <c r="A17">
        <v>16</v>
      </c>
      <c r="B17" s="144" t="s">
        <v>117</v>
      </c>
    </row>
    <row r="18" spans="1:2" ht="12.75">
      <c r="A18">
        <v>17</v>
      </c>
      <c r="B18" s="144" t="s">
        <v>32</v>
      </c>
    </row>
    <row r="19" spans="1:2" ht="12.75">
      <c r="A19">
        <v>18</v>
      </c>
      <c r="B19" s="144" t="s">
        <v>607</v>
      </c>
    </row>
    <row r="20" spans="1:2" ht="12.75">
      <c r="A20">
        <v>19</v>
      </c>
      <c r="B20" s="159" t="s">
        <v>608</v>
      </c>
    </row>
    <row r="21" spans="1:2" ht="12.75">
      <c r="A21">
        <v>20</v>
      </c>
      <c r="B21" s="144" t="s">
        <v>609</v>
      </c>
    </row>
    <row r="22" spans="1:2" ht="12.75">
      <c r="A22">
        <v>21</v>
      </c>
      <c r="B22" s="144" t="s">
        <v>89</v>
      </c>
    </row>
    <row r="23" spans="1:2" ht="12.75">
      <c r="A23">
        <v>22</v>
      </c>
      <c r="B23" s="33" t="s">
        <v>167</v>
      </c>
    </row>
    <row r="24" spans="1:2" ht="25.5">
      <c r="A24">
        <v>23</v>
      </c>
      <c r="B24" s="159" t="s">
        <v>610</v>
      </c>
    </row>
    <row r="25" spans="1:2" ht="12.75">
      <c r="A25">
        <v>24</v>
      </c>
      <c r="B25" s="144" t="s">
        <v>109</v>
      </c>
    </row>
    <row r="26" spans="1:2" ht="12.75">
      <c r="A26">
        <v>25</v>
      </c>
      <c r="B26" s="144" t="s">
        <v>611</v>
      </c>
    </row>
    <row r="27" spans="1:2" ht="12.75">
      <c r="A27">
        <v>26</v>
      </c>
      <c r="B27" s="144" t="s">
        <v>400</v>
      </c>
    </row>
    <row r="28" spans="1:2" ht="12.75">
      <c r="A28">
        <v>27</v>
      </c>
      <c r="B28" s="144" t="s">
        <v>622</v>
      </c>
    </row>
    <row r="29" spans="1:2" ht="12.75">
      <c r="A29">
        <v>28</v>
      </c>
      <c r="B29" s="144" t="s">
        <v>148</v>
      </c>
    </row>
    <row r="30" spans="1:2" ht="12.75">
      <c r="A30">
        <v>29</v>
      </c>
      <c r="B30" s="144" t="s">
        <v>43</v>
      </c>
    </row>
    <row r="31" spans="1:2" ht="12.75">
      <c r="A31">
        <v>30</v>
      </c>
      <c r="B31" s="144" t="s">
        <v>621</v>
      </c>
    </row>
    <row r="32" spans="1:2" ht="12.75">
      <c r="A32">
        <v>31</v>
      </c>
      <c r="B32" s="33" t="s">
        <v>124</v>
      </c>
    </row>
    <row r="33" spans="1:2" ht="12.75">
      <c r="A33">
        <v>32</v>
      </c>
      <c r="B33" s="144" t="s">
        <v>245</v>
      </c>
    </row>
    <row r="34" spans="1:2" ht="12.75">
      <c r="A34">
        <v>33</v>
      </c>
      <c r="B34" s="144" t="s">
        <v>612</v>
      </c>
    </row>
    <row r="35" spans="1:2" ht="12.75">
      <c r="A35">
        <v>34</v>
      </c>
      <c r="B35" s="160" t="s">
        <v>613</v>
      </c>
    </row>
    <row r="36" spans="1:2" ht="12.75">
      <c r="A36">
        <v>35</v>
      </c>
      <c r="B36" s="144" t="s">
        <v>593</v>
      </c>
    </row>
    <row r="37" spans="1:2" ht="12.75">
      <c r="A37">
        <v>36</v>
      </c>
      <c r="B37" s="33" t="s">
        <v>73</v>
      </c>
    </row>
    <row r="38" spans="1:2" ht="12.75">
      <c r="A38">
        <v>37</v>
      </c>
      <c r="B38" s="144" t="s">
        <v>163</v>
      </c>
    </row>
    <row r="39" spans="1:2" ht="12.75">
      <c r="A39">
        <v>38</v>
      </c>
      <c r="B39" s="144" t="s">
        <v>614</v>
      </c>
    </row>
    <row r="40" spans="1:2" ht="12.75">
      <c r="A40">
        <v>39</v>
      </c>
      <c r="B40" s="144" t="s">
        <v>317</v>
      </c>
    </row>
    <row r="41" spans="1:2" ht="12.75">
      <c r="A41">
        <v>40</v>
      </c>
      <c r="B41" s="21" t="s">
        <v>601</v>
      </c>
    </row>
    <row r="42" spans="1:2" ht="12.75">
      <c r="A42">
        <v>41</v>
      </c>
      <c r="B42" s="160" t="s">
        <v>99</v>
      </c>
    </row>
    <row r="43" spans="1:2" ht="12.75">
      <c r="A43">
        <v>42</v>
      </c>
      <c r="B43" s="144" t="s">
        <v>338</v>
      </c>
    </row>
    <row r="44" spans="1:2" ht="12.75">
      <c r="A44">
        <v>43</v>
      </c>
      <c r="B44" s="161" t="s">
        <v>615</v>
      </c>
    </row>
    <row r="45" spans="1:2" ht="12.75">
      <c r="A45">
        <v>44</v>
      </c>
      <c r="B45" s="144" t="s">
        <v>409</v>
      </c>
    </row>
    <row r="46" spans="1:2" ht="12.75">
      <c r="A46">
        <v>45</v>
      </c>
      <c r="B46" s="159" t="s">
        <v>616</v>
      </c>
    </row>
    <row r="47" spans="1:2" ht="12.75">
      <c r="A47">
        <v>46</v>
      </c>
      <c r="B47" s="161" t="s">
        <v>617</v>
      </c>
    </row>
    <row r="48" spans="1:2" ht="12.75">
      <c r="A48">
        <v>47</v>
      </c>
      <c r="B48" s="159" t="s">
        <v>617</v>
      </c>
    </row>
    <row r="49" spans="1:2" ht="12.75">
      <c r="A49">
        <v>48</v>
      </c>
      <c r="B49" s="144" t="s">
        <v>305</v>
      </c>
    </row>
    <row r="50" spans="1:2" ht="12.75">
      <c r="A50">
        <v>49</v>
      </c>
      <c r="B50" s="144" t="s">
        <v>41</v>
      </c>
    </row>
    <row r="51" spans="1:2" ht="12.75">
      <c r="A51">
        <v>50</v>
      </c>
      <c r="B51" s="165" t="s">
        <v>106</v>
      </c>
    </row>
    <row r="52" spans="1:2" ht="12.75">
      <c r="A52">
        <v>51</v>
      </c>
      <c r="B52" s="21" t="s">
        <v>602</v>
      </c>
    </row>
    <row r="53" spans="1:2" ht="12.75">
      <c r="A53">
        <v>52</v>
      </c>
      <c r="B53" s="144" t="s">
        <v>537</v>
      </c>
    </row>
    <row r="54" spans="1:2" ht="12.75">
      <c r="A54">
        <v>53</v>
      </c>
      <c r="B54" s="144" t="s">
        <v>95</v>
      </c>
    </row>
    <row r="55" spans="1:2" ht="12.75">
      <c r="A55">
        <v>54</v>
      </c>
      <c r="B55" s="144" t="s">
        <v>216</v>
      </c>
    </row>
    <row r="56" spans="1:2" ht="12.75">
      <c r="A56">
        <v>55</v>
      </c>
      <c r="B56" s="144" t="s">
        <v>618</v>
      </c>
    </row>
    <row r="57" spans="1:2" ht="12.75">
      <c r="A57">
        <v>56</v>
      </c>
      <c r="B57" s="144" t="s">
        <v>213</v>
      </c>
    </row>
    <row r="58" spans="1:2" ht="12.75">
      <c r="A58">
        <v>57</v>
      </c>
      <c r="B58" s="165" t="s">
        <v>78</v>
      </c>
    </row>
    <row r="59" ht="12.75">
      <c r="B59" s="159"/>
    </row>
    <row r="60" ht="12.75">
      <c r="B60" s="33"/>
    </row>
    <row r="61" ht="12.75">
      <c r="B61" s="144"/>
    </row>
    <row r="62" ht="12.75">
      <c r="B62" s="144"/>
    </row>
    <row r="63" ht="12.75">
      <c r="B63" s="144"/>
    </row>
    <row r="64" ht="12.75">
      <c r="B64" s="144"/>
    </row>
    <row r="65" ht="12.75">
      <c r="B65" s="144"/>
    </row>
    <row r="66" ht="12.75">
      <c r="B66" s="144"/>
    </row>
    <row r="67" ht="12.75">
      <c r="B67" s="144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144"/>
    </row>
    <row r="74" ht="12.75">
      <c r="B74" s="18"/>
    </row>
    <row r="75" ht="12.75">
      <c r="B75" s="18"/>
    </row>
    <row r="76" ht="12.75">
      <c r="B76" s="33"/>
    </row>
    <row r="77" ht="12.75">
      <c r="B77" s="33"/>
    </row>
    <row r="78" ht="12.75">
      <c r="B78" s="33"/>
    </row>
    <row r="79" ht="12.75">
      <c r="B79" s="33"/>
    </row>
    <row r="80" spans="1:2" ht="12.75">
      <c r="A80" s="130"/>
      <c r="B80" s="33"/>
    </row>
    <row r="81" ht="12.75">
      <c r="B81" s="33"/>
    </row>
    <row r="82" ht="12.75">
      <c r="B82" s="33"/>
    </row>
    <row r="83" ht="12.75">
      <c r="B83" s="21"/>
    </row>
    <row r="84" ht="12.75">
      <c r="B84" s="144"/>
    </row>
    <row r="85" ht="12.75">
      <c r="B85" s="144"/>
    </row>
    <row r="86" ht="12.75">
      <c r="B86" s="33"/>
    </row>
    <row r="87" ht="12.75">
      <c r="B87" s="166"/>
    </row>
    <row r="88" ht="12.75">
      <c r="B88" s="144"/>
    </row>
    <row r="89" ht="12.75">
      <c r="B89" s="161"/>
    </row>
    <row r="90" ht="12.75">
      <c r="B90" s="165"/>
    </row>
    <row r="91" ht="12.75">
      <c r="B91" s="161"/>
    </row>
    <row r="92" ht="12.75">
      <c r="B92" s="159"/>
    </row>
    <row r="93" ht="12.75">
      <c r="B93" s="159"/>
    </row>
    <row r="94" ht="12.75">
      <c r="B94" s="159"/>
    </row>
    <row r="95" spans="1:2" ht="12.75">
      <c r="A95" s="130"/>
      <c r="B95" s="159"/>
    </row>
    <row r="96" ht="13.5" thickBot="1">
      <c r="B96" s="162"/>
    </row>
    <row r="97" ht="13.5" thickTop="1">
      <c r="B97" s="144"/>
    </row>
    <row r="98" ht="12.75">
      <c r="B98" s="33"/>
    </row>
    <row r="99" ht="13.5" thickBot="1">
      <c r="B99" s="163"/>
    </row>
    <row r="100" ht="13.5" thickTop="1">
      <c r="B100" s="144"/>
    </row>
    <row r="101" ht="13.5" thickBot="1">
      <c r="B101" s="163"/>
    </row>
    <row r="102" ht="13.5" thickTop="1">
      <c r="B102" s="21"/>
    </row>
    <row r="103" ht="12.75">
      <c r="B103" s="21"/>
    </row>
    <row r="104" ht="12.75">
      <c r="B104" s="33"/>
    </row>
    <row r="105" ht="12.75">
      <c r="B105" s="33"/>
    </row>
    <row r="106" ht="12.75">
      <c r="B106" s="33"/>
    </row>
    <row r="107" ht="12.75">
      <c r="B107" s="33"/>
    </row>
    <row r="108" ht="12.75">
      <c r="B108" s="160"/>
    </row>
    <row r="109" ht="12.75">
      <c r="B109" s="144"/>
    </row>
    <row r="110" ht="12.75">
      <c r="B110" s="144"/>
    </row>
    <row r="111" ht="12.75">
      <c r="B111" s="144"/>
    </row>
    <row r="112" ht="12.75">
      <c r="B112" s="166"/>
    </row>
    <row r="113" ht="12.75">
      <c r="B113" s="166"/>
    </row>
    <row r="114" ht="12.75">
      <c r="B114" s="166"/>
    </row>
    <row r="115" ht="12.75">
      <c r="B115" s="166"/>
    </row>
    <row r="116" ht="12.75">
      <c r="B116" s="167"/>
    </row>
    <row r="117" ht="12.75">
      <c r="B117" s="167"/>
    </row>
    <row r="118" ht="12.75">
      <c r="B118" s="33"/>
    </row>
    <row r="119" ht="12.75">
      <c r="B119" s="33"/>
    </row>
    <row r="120" ht="12.75">
      <c r="B120" s="33"/>
    </row>
    <row r="121" ht="12.75">
      <c r="B121" s="144"/>
    </row>
    <row r="122" ht="12.75">
      <c r="B122" s="144"/>
    </row>
    <row r="123" ht="12.75">
      <c r="B123" s="160"/>
    </row>
    <row r="124" ht="12.75">
      <c r="B124" s="160"/>
    </row>
    <row r="125" ht="12.75">
      <c r="B125" s="144"/>
    </row>
    <row r="126" ht="12.75">
      <c r="B126" s="160"/>
    </row>
    <row r="127" ht="12.75">
      <c r="B127" s="144"/>
    </row>
    <row r="128" ht="12.75">
      <c r="B128" s="144"/>
    </row>
    <row r="129" ht="12.75">
      <c r="B129" s="144"/>
    </row>
    <row r="130" ht="12.75">
      <c r="B130" s="136"/>
    </row>
    <row r="131" spans="1:2" ht="12.75">
      <c r="A131" s="130"/>
      <c r="B131" s="159"/>
    </row>
    <row r="132" ht="12.75">
      <c r="B132" s="59"/>
    </row>
    <row r="133" ht="12.75">
      <c r="B133" s="161"/>
    </row>
    <row r="134" ht="12.75">
      <c r="B134" s="161"/>
    </row>
    <row r="135" ht="12.75">
      <c r="B135" s="161"/>
    </row>
    <row r="136" ht="12.75">
      <c r="B136" s="165"/>
    </row>
    <row r="137" ht="12.75">
      <c r="B137" s="161"/>
    </row>
    <row r="138" ht="12.75">
      <c r="B138" s="161"/>
    </row>
    <row r="139" ht="12.75">
      <c r="B139" s="161"/>
    </row>
    <row r="140" ht="12.75">
      <c r="B140" s="161"/>
    </row>
    <row r="141" ht="12.75">
      <c r="B141" s="159"/>
    </row>
    <row r="142" ht="12.75">
      <c r="B142" s="159"/>
    </row>
    <row r="143" ht="12.75">
      <c r="B143" s="159"/>
    </row>
    <row r="144" ht="12.75">
      <c r="B144" s="159"/>
    </row>
    <row r="145" ht="12.75">
      <c r="B145" s="159"/>
    </row>
    <row r="146" ht="12.75">
      <c r="B146" s="159"/>
    </row>
    <row r="147" ht="12.75">
      <c r="B147" s="159"/>
    </row>
    <row r="148" spans="1:2" ht="12.75">
      <c r="A148" s="130"/>
      <c r="B148" s="159"/>
    </row>
    <row r="149" ht="12.75">
      <c r="B149" s="159"/>
    </row>
    <row r="150" ht="12.75">
      <c r="B150" s="159"/>
    </row>
    <row r="151" ht="12.75">
      <c r="B151" s="159"/>
    </row>
    <row r="152" ht="12.75">
      <c r="B152" s="159"/>
    </row>
    <row r="153" ht="12.75">
      <c r="B153" s="144"/>
    </row>
    <row r="154" ht="12.75">
      <c r="B154" s="159"/>
    </row>
    <row r="155" ht="12.75">
      <c r="B155" s="159"/>
    </row>
    <row r="156" ht="12.75">
      <c r="B156" s="159"/>
    </row>
    <row r="157" ht="12.75">
      <c r="B157" s="144"/>
    </row>
    <row r="158" ht="12.75">
      <c r="B158" s="144"/>
    </row>
    <row r="159" ht="12.75">
      <c r="B159" s="144"/>
    </row>
    <row r="160" ht="12.75">
      <c r="B160" s="144"/>
    </row>
    <row r="161" ht="12.75">
      <c r="B161" s="33"/>
    </row>
    <row r="162" ht="12.75">
      <c r="B162" s="144"/>
    </row>
    <row r="163" ht="12.75">
      <c r="B163" s="144"/>
    </row>
    <row r="164" ht="12.75">
      <c r="B164" s="21"/>
    </row>
    <row r="165" ht="12.75">
      <c r="B165" s="159"/>
    </row>
    <row r="166" ht="12.75">
      <c r="B166" s="159"/>
    </row>
    <row r="167" ht="12.75">
      <c r="B167" s="159"/>
    </row>
    <row r="168" ht="12.75">
      <c r="B168" s="21"/>
    </row>
    <row r="169" ht="12.75">
      <c r="B169" s="166"/>
    </row>
    <row r="170" ht="12.75">
      <c r="B170" s="144"/>
    </row>
    <row r="171" ht="12.75">
      <c r="B171" s="33"/>
    </row>
    <row r="172" spans="1:2" ht="12.75">
      <c r="A172" s="130"/>
      <c r="B172" s="144"/>
    </row>
    <row r="173" ht="12.75">
      <c r="B173" s="144"/>
    </row>
    <row r="174" ht="12.75">
      <c r="B174" s="144"/>
    </row>
    <row r="175" ht="12.75">
      <c r="B175" s="144"/>
    </row>
    <row r="176" ht="12.75">
      <c r="B176" s="18"/>
    </row>
    <row r="177" ht="12.75">
      <c r="B177" s="18"/>
    </row>
    <row r="178" ht="12.75">
      <c r="B178" s="33"/>
    </row>
    <row r="179" ht="12.75">
      <c r="B179" s="33"/>
    </row>
    <row r="180" ht="12.75">
      <c r="B180" s="144"/>
    </row>
    <row r="181" ht="12.75">
      <c r="B181" s="144"/>
    </row>
    <row r="182" ht="12.75">
      <c r="B182" s="166"/>
    </row>
    <row r="183" ht="12.75">
      <c r="B183" s="166"/>
    </row>
    <row r="184" ht="12.75">
      <c r="B184" s="166"/>
    </row>
    <row r="185" ht="12.75">
      <c r="B185" s="144"/>
    </row>
    <row r="186" ht="12.75">
      <c r="B186" s="144"/>
    </row>
    <row r="187" ht="12.75">
      <c r="B187" s="144"/>
    </row>
    <row r="188" ht="12.75">
      <c r="B188" s="144"/>
    </row>
    <row r="189" ht="12.75">
      <c r="B189" s="144"/>
    </row>
    <row r="190" ht="12.75">
      <c r="B190" s="144"/>
    </row>
    <row r="191" ht="12.75">
      <c r="B191" s="144"/>
    </row>
    <row r="192" ht="12.75">
      <c r="B192" s="144"/>
    </row>
    <row r="193" ht="12.75">
      <c r="B193" s="33"/>
    </row>
    <row r="194" spans="1:2" ht="12.75">
      <c r="A194" s="130"/>
      <c r="B194" s="144"/>
    </row>
    <row r="195" ht="12.75">
      <c r="B195" s="144"/>
    </row>
    <row r="196" ht="12.75">
      <c r="B196" s="144"/>
    </row>
    <row r="197" ht="12.75">
      <c r="B197" s="144"/>
    </row>
    <row r="198" ht="12.75">
      <c r="B198" s="160"/>
    </row>
    <row r="199" ht="12.75">
      <c r="B199" s="21"/>
    </row>
    <row r="200" ht="12.75">
      <c r="B200" s="144"/>
    </row>
    <row r="201" ht="12.75">
      <c r="B201" s="144"/>
    </row>
    <row r="202" ht="12.75">
      <c r="B202" s="21"/>
    </row>
    <row r="203" ht="12.75">
      <c r="B203" s="21"/>
    </row>
    <row r="204" ht="12.75">
      <c r="B204" s="144"/>
    </row>
    <row r="205" ht="12.75">
      <c r="B205" s="33"/>
    </row>
    <row r="206" ht="12.75">
      <c r="B206" s="33"/>
    </row>
    <row r="207" spans="1:2" ht="12.75">
      <c r="A207" s="130"/>
      <c r="B207" s="33"/>
    </row>
    <row r="208" ht="12.75">
      <c r="B208" s="33"/>
    </row>
    <row r="209" ht="12.75">
      <c r="B209" s="33"/>
    </row>
    <row r="210" ht="12.75">
      <c r="B210" s="33"/>
    </row>
    <row r="211" ht="12.75">
      <c r="B211" s="33"/>
    </row>
    <row r="212" ht="12.75">
      <c r="B212" s="33"/>
    </row>
    <row r="213" ht="12.75">
      <c r="B213" s="21"/>
    </row>
    <row r="214" ht="12.75">
      <c r="B214" s="21"/>
    </row>
    <row r="215" ht="12.75">
      <c r="B215" s="21"/>
    </row>
    <row r="216" ht="13.5" thickBot="1">
      <c r="B216" s="21"/>
    </row>
    <row r="217" ht="13.5" thickTop="1">
      <c r="B217" s="170"/>
    </row>
    <row r="218" ht="12.75">
      <c r="B218" s="33"/>
    </row>
    <row r="219" ht="12.75">
      <c r="B219" s="21"/>
    </row>
    <row r="220" spans="1:2" ht="12.75">
      <c r="A220" s="130"/>
      <c r="B220" s="144"/>
    </row>
    <row r="221" ht="12.75">
      <c r="B221" s="33"/>
    </row>
    <row r="222" ht="13.5" thickBot="1">
      <c r="B222" s="144"/>
    </row>
    <row r="223" ht="13.5" thickTop="1">
      <c r="B223" s="164"/>
    </row>
    <row r="224" ht="12.75">
      <c r="B224" s="161"/>
    </row>
    <row r="225" ht="12.75">
      <c r="B225" s="144"/>
    </row>
    <row r="226" ht="13.5" thickBot="1">
      <c r="B226" s="21"/>
    </row>
    <row r="227" ht="13.5" thickTop="1">
      <c r="B227" s="164"/>
    </row>
    <row r="228" ht="12.75">
      <c r="B228" s="33"/>
    </row>
    <row r="229" ht="12.75">
      <c r="B229" s="33"/>
    </row>
    <row r="230" ht="12.75">
      <c r="B230" s="160"/>
    </row>
    <row r="231" spans="1:2" ht="12.75">
      <c r="A231" s="130"/>
      <c r="B231" s="165"/>
    </row>
    <row r="232" ht="13.5" thickBot="1">
      <c r="B232" s="162"/>
    </row>
    <row r="233" ht="13.5" thickTop="1">
      <c r="B233" s="161"/>
    </row>
    <row r="234" ht="12.75">
      <c r="B234" s="33"/>
    </row>
    <row r="235" ht="13.5" thickBot="1">
      <c r="B235" s="73"/>
    </row>
    <row r="236" ht="13.5" thickTop="1">
      <c r="B236" s="165"/>
    </row>
    <row r="237" ht="12.75">
      <c r="B237" s="33"/>
    </row>
    <row r="238" ht="12.75">
      <c r="B238" s="144"/>
    </row>
    <row r="239" ht="12.75">
      <c r="B239" s="144"/>
    </row>
    <row r="240" ht="12.75">
      <c r="B240" s="169"/>
    </row>
    <row r="241" ht="13.5" thickBot="1">
      <c r="B241" s="163"/>
    </row>
    <row r="242" ht="13.5" thickTop="1">
      <c r="B242" s="33"/>
    </row>
    <row r="243" ht="12.75">
      <c r="B243" s="21"/>
    </row>
    <row r="244" ht="12.75">
      <c r="B244" s="165"/>
    </row>
    <row r="245" ht="12.75">
      <c r="B245" s="144"/>
    </row>
    <row r="246" ht="12.75">
      <c r="B246" s="165"/>
    </row>
    <row r="247" ht="12.75">
      <c r="B247" s="144"/>
    </row>
    <row r="248" ht="12.75">
      <c r="B248" s="144"/>
    </row>
    <row r="249" ht="12.75">
      <c r="B249" s="159"/>
    </row>
    <row r="250" ht="12.75">
      <c r="B250" s="159"/>
    </row>
    <row r="251" ht="12.75">
      <c r="B251" s="159"/>
    </row>
    <row r="252" ht="12.75">
      <c r="B252" s="159"/>
    </row>
    <row r="253" ht="13.5" thickBot="1">
      <c r="B253" s="162"/>
    </row>
    <row r="254" ht="13.5" thickTop="1">
      <c r="B254" s="159"/>
    </row>
    <row r="255" ht="12.75">
      <c r="B255" s="159"/>
    </row>
    <row r="256" ht="12.75">
      <c r="B256" s="159"/>
    </row>
    <row r="257" ht="12.75">
      <c r="B257" s="144"/>
    </row>
    <row r="258" ht="13.5" thickBot="1">
      <c r="B258" s="33"/>
    </row>
    <row r="259" ht="13.5" thickTop="1">
      <c r="B259" s="171"/>
    </row>
    <row r="260" ht="12.75">
      <c r="B260" s="144"/>
    </row>
    <row r="261" ht="12.75">
      <c r="B261" s="165"/>
    </row>
    <row r="262" ht="13.5" thickBot="1">
      <c r="B262" s="72"/>
    </row>
    <row r="263" ht="13.5" thickTop="1">
      <c r="B263" s="165"/>
    </row>
    <row r="264" ht="12.75">
      <c r="B264" s="21"/>
    </row>
    <row r="265" ht="12.75">
      <c r="B265" s="21"/>
    </row>
    <row r="266" ht="12.75">
      <c r="B266" s="21"/>
    </row>
    <row r="267" spans="1:2" ht="12.75">
      <c r="A267" s="130"/>
      <c r="B267" s="21"/>
    </row>
    <row r="268" ht="12.75">
      <c r="B268" s="144"/>
    </row>
    <row r="269" ht="12.75">
      <c r="B269" s="33"/>
    </row>
    <row r="270" ht="12.75">
      <c r="B270" s="33"/>
    </row>
    <row r="271" ht="12.75">
      <c r="B271" s="33"/>
    </row>
    <row r="272" ht="12.75">
      <c r="B272" s="33"/>
    </row>
    <row r="273" ht="12.75">
      <c r="B273" s="160"/>
    </row>
    <row r="274" ht="13.5" thickBot="1">
      <c r="B274" s="144"/>
    </row>
    <row r="275" ht="13.5" thickTop="1">
      <c r="B275" s="164"/>
    </row>
    <row r="277" ht="12.75">
      <c r="B277" s="21"/>
    </row>
    <row r="282" ht="12.75">
      <c r="B282" s="144"/>
    </row>
    <row r="283" ht="12.75">
      <c r="B283" s="160"/>
    </row>
    <row r="284" ht="12.75">
      <c r="B284" s="144"/>
    </row>
    <row r="285" ht="12.75">
      <c r="B285" s="160"/>
    </row>
    <row r="286" ht="12.75">
      <c r="B286" s="144"/>
    </row>
    <row r="287" ht="12.75">
      <c r="B287" s="144"/>
    </row>
    <row r="288" ht="12.75">
      <c r="B288" s="144"/>
    </row>
    <row r="289" ht="12.75">
      <c r="B289" s="144"/>
    </row>
    <row r="290" ht="12.75">
      <c r="B290" s="144"/>
    </row>
    <row r="291" ht="12.75">
      <c r="B291" s="144"/>
    </row>
    <row r="292" ht="12.75">
      <c r="B292" s="144"/>
    </row>
    <row r="294" ht="13.5" thickBot="1"/>
    <row r="295" ht="13.5" thickTop="1">
      <c r="B295" s="1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zoomScale="90" zoomScaleNormal="90" zoomScalePageLayoutView="0" workbookViewId="0" topLeftCell="A1">
      <pane xSplit="6" ySplit="3" topLeftCell="G6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67" sqref="D67"/>
    </sheetView>
  </sheetViews>
  <sheetFormatPr defaultColWidth="11.421875" defaultRowHeight="12.75"/>
  <cols>
    <col min="1" max="1" width="11.421875" style="8" customWidth="1"/>
    <col min="2" max="2" width="11.140625" style="8" bestFit="1" customWidth="1"/>
    <col min="3" max="3" width="16.28125" style="8" customWidth="1"/>
    <col min="4" max="4" width="11.421875" style="8" customWidth="1"/>
    <col min="5" max="5" width="11.7109375" style="8" customWidth="1"/>
    <col min="6" max="6" width="14.421875" style="8" customWidth="1"/>
    <col min="7" max="7" width="11.421875" style="8" customWidth="1"/>
    <col min="8" max="9" width="9.7109375" style="8" customWidth="1"/>
    <col min="10" max="11" width="10.00390625" style="8" customWidth="1"/>
    <col min="12" max="12" width="12.28125" style="8" bestFit="1" customWidth="1"/>
    <col min="13" max="17" width="8.7109375" style="8" customWidth="1"/>
    <col min="18" max="23" width="11.421875" style="8" customWidth="1"/>
    <col min="24" max="24" width="8.57421875" style="8" customWidth="1"/>
    <col min="25" max="25" width="10.00390625" style="8" customWidth="1"/>
    <col min="26" max="16384" width="11.421875" style="8" customWidth="1"/>
  </cols>
  <sheetData>
    <row r="1" spans="2:25" ht="15.75">
      <c r="B1" s="7" t="s">
        <v>134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6.5" thickBot="1">
      <c r="B2" s="9" t="s">
        <v>527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6" customHeight="1" thickBot="1" thickTop="1">
      <c r="A3" s="10" t="s">
        <v>623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577</v>
      </c>
      <c r="G3" s="10" t="s">
        <v>27</v>
      </c>
      <c r="H3" s="10" t="s">
        <v>45</v>
      </c>
      <c r="I3" s="10" t="s">
        <v>110</v>
      </c>
      <c r="J3" s="10" t="s">
        <v>57</v>
      </c>
      <c r="K3" s="10" t="s">
        <v>4</v>
      </c>
      <c r="L3" s="10" t="s">
        <v>5</v>
      </c>
      <c r="M3" s="10" t="s">
        <v>10</v>
      </c>
      <c r="N3" s="10" t="s">
        <v>28</v>
      </c>
      <c r="O3" s="10" t="s">
        <v>29</v>
      </c>
      <c r="P3" s="10" t="s">
        <v>66</v>
      </c>
      <c r="Q3" s="10" t="s">
        <v>6</v>
      </c>
      <c r="R3" s="10" t="s">
        <v>30</v>
      </c>
      <c r="S3" s="10" t="s">
        <v>50</v>
      </c>
      <c r="T3" s="10" t="s">
        <v>7</v>
      </c>
      <c r="U3" s="10" t="s">
        <v>259</v>
      </c>
      <c r="V3" s="10" t="s">
        <v>260</v>
      </c>
      <c r="W3" s="10" t="s">
        <v>256</v>
      </c>
      <c r="X3" s="10" t="s">
        <v>258</v>
      </c>
      <c r="Y3" s="10" t="s">
        <v>31</v>
      </c>
    </row>
    <row r="4" spans="1:26" ht="25.5" customHeight="1" thickBot="1" thickTop="1">
      <c r="A4" s="134">
        <v>1</v>
      </c>
      <c r="B4" s="176">
        <v>42380</v>
      </c>
      <c r="C4" s="172" t="s">
        <v>43</v>
      </c>
      <c r="D4" s="173" t="s">
        <v>8</v>
      </c>
      <c r="E4" s="174" t="s">
        <v>127</v>
      </c>
      <c r="F4" s="175">
        <v>15983.82</v>
      </c>
      <c r="G4" s="85" t="s">
        <v>35</v>
      </c>
      <c r="H4" s="86">
        <v>200</v>
      </c>
      <c r="I4" s="87" t="s">
        <v>70</v>
      </c>
      <c r="J4" s="87">
        <v>30</v>
      </c>
      <c r="K4" s="88">
        <f>+H4-J4</f>
        <v>170</v>
      </c>
      <c r="L4" s="87" t="s">
        <v>15</v>
      </c>
      <c r="M4" s="89">
        <v>9</v>
      </c>
      <c r="N4" s="90">
        <v>103</v>
      </c>
      <c r="O4" s="91">
        <v>118</v>
      </c>
      <c r="P4" s="91" t="s">
        <v>67</v>
      </c>
      <c r="Q4" s="92">
        <v>181.5</v>
      </c>
      <c r="R4" s="85" t="s">
        <v>25</v>
      </c>
      <c r="S4" s="93" t="s">
        <v>52</v>
      </c>
      <c r="T4" s="91" t="s">
        <v>49</v>
      </c>
      <c r="U4" s="91">
        <v>440</v>
      </c>
      <c r="V4" s="91" t="s">
        <v>522</v>
      </c>
      <c r="W4" s="98">
        <v>16214</v>
      </c>
      <c r="X4" s="94">
        <v>11</v>
      </c>
      <c r="Y4" s="93" t="s">
        <v>138</v>
      </c>
      <c r="Z4" s="52"/>
    </row>
    <row r="5" spans="1:26" ht="25.5" customHeight="1" thickBot="1" thickTop="1">
      <c r="A5" s="23"/>
      <c r="B5" s="180"/>
      <c r="C5" s="72"/>
      <c r="D5" s="73"/>
      <c r="E5" s="74"/>
      <c r="F5" s="74"/>
      <c r="G5" s="75"/>
      <c r="H5" s="76"/>
      <c r="I5" s="77"/>
      <c r="J5" s="77"/>
      <c r="K5" s="78"/>
      <c r="L5" s="77"/>
      <c r="M5" s="79"/>
      <c r="N5" s="80"/>
      <c r="O5" s="81"/>
      <c r="P5" s="81"/>
      <c r="Q5" s="82"/>
      <c r="R5" s="75"/>
      <c r="S5" s="83"/>
      <c r="T5" s="81"/>
      <c r="U5" s="81"/>
      <c r="V5" s="81"/>
      <c r="W5" s="99"/>
      <c r="X5" s="84"/>
      <c r="Y5" s="83"/>
      <c r="Z5" s="52"/>
    </row>
    <row r="6" spans="1:26" ht="41.25" customHeight="1" thickBot="1" thickTop="1">
      <c r="A6" s="134">
        <v>2</v>
      </c>
      <c r="B6" s="177">
        <v>42402</v>
      </c>
      <c r="C6" s="131" t="s">
        <v>523</v>
      </c>
      <c r="D6" s="132" t="s">
        <v>531</v>
      </c>
      <c r="E6" s="178" t="s">
        <v>524</v>
      </c>
      <c r="F6" s="179">
        <v>10730</v>
      </c>
      <c r="G6" s="64" t="s">
        <v>44</v>
      </c>
      <c r="H6" s="63">
        <v>268.5</v>
      </c>
      <c r="I6" s="65" t="s">
        <v>70</v>
      </c>
      <c r="J6" s="65">
        <v>62.5</v>
      </c>
      <c r="K6" s="67">
        <f>+H6-J6</f>
        <v>206</v>
      </c>
      <c r="L6" s="65" t="s">
        <v>9</v>
      </c>
      <c r="M6" s="68">
        <v>16.6</v>
      </c>
      <c r="N6" s="69">
        <v>52.5</v>
      </c>
      <c r="O6" s="62">
        <v>109</v>
      </c>
      <c r="P6" s="62" t="s">
        <v>67</v>
      </c>
      <c r="Q6" s="63">
        <v>187.45</v>
      </c>
      <c r="R6" s="64" t="s">
        <v>20</v>
      </c>
      <c r="S6" s="70" t="s">
        <v>52</v>
      </c>
      <c r="T6" s="62" t="s">
        <v>104</v>
      </c>
      <c r="U6" s="62" t="s">
        <v>444</v>
      </c>
      <c r="V6" s="62" t="s">
        <v>445</v>
      </c>
      <c r="W6" s="98">
        <v>86935</v>
      </c>
      <c r="X6" s="46"/>
      <c r="Y6" s="93" t="s">
        <v>138</v>
      </c>
      <c r="Z6" s="52"/>
    </row>
    <row r="7" spans="1:26" ht="40.5" customHeight="1" thickBot="1" thickTop="1">
      <c r="A7" s="134">
        <v>3</v>
      </c>
      <c r="B7" s="176">
        <v>42415</v>
      </c>
      <c r="C7" s="131" t="s">
        <v>523</v>
      </c>
      <c r="D7" s="132" t="s">
        <v>532</v>
      </c>
      <c r="E7" s="174" t="s">
        <v>562</v>
      </c>
      <c r="F7" s="175">
        <v>10730</v>
      </c>
      <c r="G7" s="85" t="s">
        <v>23</v>
      </c>
      <c r="H7" s="86" t="s">
        <v>624</v>
      </c>
      <c r="I7" s="87" t="s">
        <v>70</v>
      </c>
      <c r="J7" s="87">
        <v>30</v>
      </c>
      <c r="K7" s="88" t="e">
        <f>+H7-J7</f>
        <v>#VALUE!</v>
      </c>
      <c r="L7" s="87" t="s">
        <v>15</v>
      </c>
      <c r="M7" s="89">
        <v>9</v>
      </c>
      <c r="N7" s="90">
        <v>70.8</v>
      </c>
      <c r="O7" s="91">
        <v>88</v>
      </c>
      <c r="P7" s="91" t="s">
        <v>67</v>
      </c>
      <c r="Q7" s="92">
        <v>96</v>
      </c>
      <c r="R7" s="85" t="s">
        <v>25</v>
      </c>
      <c r="S7" s="93" t="s">
        <v>52</v>
      </c>
      <c r="T7" s="91" t="s">
        <v>55</v>
      </c>
      <c r="U7" s="91">
        <v>440</v>
      </c>
      <c r="V7" s="91"/>
      <c r="W7" s="100"/>
      <c r="X7" s="94">
        <v>11</v>
      </c>
      <c r="Y7" s="93" t="s">
        <v>138</v>
      </c>
      <c r="Z7" s="52"/>
    </row>
    <row r="8" spans="1:26" ht="25.5" customHeight="1" thickBot="1" thickTop="1">
      <c r="A8" s="134">
        <v>4</v>
      </c>
      <c r="B8" s="177">
        <v>42408</v>
      </c>
      <c r="C8" s="131" t="s">
        <v>525</v>
      </c>
      <c r="D8" s="132" t="s">
        <v>168</v>
      </c>
      <c r="E8" s="178" t="s">
        <v>526</v>
      </c>
      <c r="F8" s="179">
        <v>14003.99</v>
      </c>
      <c r="G8" s="23" t="s">
        <v>20</v>
      </c>
      <c r="H8" s="15">
        <v>238</v>
      </c>
      <c r="I8" s="22" t="s">
        <v>70</v>
      </c>
      <c r="J8" s="22">
        <v>49.31</v>
      </c>
      <c r="K8" s="39">
        <f>+H8-J8</f>
        <v>188.69</v>
      </c>
      <c r="L8" s="65" t="s">
        <v>9</v>
      </c>
      <c r="M8" s="68">
        <v>16.6</v>
      </c>
      <c r="N8" s="28">
        <v>140</v>
      </c>
      <c r="O8" s="62">
        <v>109</v>
      </c>
      <c r="P8" s="62" t="s">
        <v>67</v>
      </c>
      <c r="Q8" s="15">
        <v>184</v>
      </c>
      <c r="R8" s="23" t="s">
        <v>12</v>
      </c>
      <c r="S8" s="71" t="s">
        <v>52</v>
      </c>
      <c r="T8" s="32" t="s">
        <v>53</v>
      </c>
      <c r="U8" s="32" t="s">
        <v>528</v>
      </c>
      <c r="V8" s="32" t="s">
        <v>529</v>
      </c>
      <c r="W8" s="98">
        <v>793</v>
      </c>
      <c r="X8" s="46"/>
      <c r="Y8" s="12" t="s">
        <v>530</v>
      </c>
      <c r="Z8" s="52"/>
    </row>
    <row r="9" spans="1:26" ht="25.5" customHeight="1" thickBot="1" thickTop="1">
      <c r="A9" s="134">
        <v>5</v>
      </c>
      <c r="B9" s="176">
        <v>42416</v>
      </c>
      <c r="C9" s="131" t="s">
        <v>112</v>
      </c>
      <c r="D9" s="132" t="s">
        <v>125</v>
      </c>
      <c r="E9" s="178" t="s">
        <v>533</v>
      </c>
      <c r="F9" s="179">
        <v>11504.08</v>
      </c>
      <c r="G9" s="12">
        <v>12</v>
      </c>
      <c r="H9" s="15">
        <v>233</v>
      </c>
      <c r="I9" s="22" t="s">
        <v>510</v>
      </c>
      <c r="J9" s="22"/>
      <c r="K9" s="39"/>
      <c r="L9" s="22"/>
      <c r="M9" s="26">
        <v>10</v>
      </c>
      <c r="N9" s="28">
        <v>52</v>
      </c>
      <c r="O9" s="25">
        <v>97</v>
      </c>
      <c r="P9" s="25" t="s">
        <v>67</v>
      </c>
      <c r="Q9" s="13">
        <v>115.9</v>
      </c>
      <c r="R9" s="12" t="s">
        <v>24</v>
      </c>
      <c r="S9" s="23" t="s">
        <v>52</v>
      </c>
      <c r="T9" s="25" t="s">
        <v>534</v>
      </c>
      <c r="U9" s="95" t="s">
        <v>536</v>
      </c>
      <c r="V9" s="95" t="s">
        <v>535</v>
      </c>
      <c r="W9" s="98">
        <v>2541</v>
      </c>
      <c r="X9" s="46"/>
      <c r="Y9" s="23" t="s">
        <v>530</v>
      </c>
      <c r="Z9" s="52"/>
    </row>
    <row r="10" spans="1:26" ht="25.5" customHeight="1" thickBot="1" thickTop="1">
      <c r="A10" s="23"/>
      <c r="B10" s="11"/>
      <c r="C10" s="33"/>
      <c r="D10" s="21"/>
      <c r="E10" s="17" t="s">
        <v>625</v>
      </c>
      <c r="F10" s="140"/>
      <c r="G10" s="12"/>
      <c r="H10" s="15"/>
      <c r="I10" s="22"/>
      <c r="J10" s="22"/>
      <c r="K10" s="39"/>
      <c r="L10" s="22"/>
      <c r="M10" s="26"/>
      <c r="N10" s="28"/>
      <c r="O10" s="25"/>
      <c r="P10" s="25"/>
      <c r="Q10" s="13"/>
      <c r="R10" s="12"/>
      <c r="S10" s="23"/>
      <c r="T10" s="25"/>
      <c r="U10" s="25"/>
      <c r="V10" s="25"/>
      <c r="W10" s="101"/>
      <c r="X10" s="46"/>
      <c r="Y10" s="23"/>
      <c r="Z10" s="52"/>
    </row>
    <row r="11" spans="1:26" ht="41.25" customHeight="1" thickBot="1" thickTop="1">
      <c r="A11" s="134">
        <v>6</v>
      </c>
      <c r="B11" s="177">
        <v>42430</v>
      </c>
      <c r="C11" s="131" t="s">
        <v>537</v>
      </c>
      <c r="D11" s="132" t="s">
        <v>538</v>
      </c>
      <c r="E11" s="178" t="s">
        <v>539</v>
      </c>
      <c r="F11" s="179">
        <v>12563.91</v>
      </c>
      <c r="G11" s="64">
        <v>14</v>
      </c>
      <c r="H11" s="63">
        <v>105</v>
      </c>
      <c r="I11" s="65" t="s">
        <v>70</v>
      </c>
      <c r="J11" s="65">
        <v>62.5</v>
      </c>
      <c r="K11" s="67">
        <f>+H11-J11</f>
        <v>42.5</v>
      </c>
      <c r="L11" s="65" t="s">
        <v>9</v>
      </c>
      <c r="M11" s="68">
        <v>16.6</v>
      </c>
      <c r="N11" s="69">
        <v>52.5</v>
      </c>
      <c r="O11" s="62">
        <v>109</v>
      </c>
      <c r="P11" s="62" t="s">
        <v>67</v>
      </c>
      <c r="Q11" s="63">
        <v>187.45</v>
      </c>
      <c r="R11" s="64" t="s">
        <v>20</v>
      </c>
      <c r="S11" s="70" t="s">
        <v>52</v>
      </c>
      <c r="T11" s="62" t="s">
        <v>104</v>
      </c>
      <c r="U11" s="62" t="s">
        <v>444</v>
      </c>
      <c r="V11" s="62" t="s">
        <v>445</v>
      </c>
      <c r="W11" s="98">
        <v>2618</v>
      </c>
      <c r="X11" s="46"/>
      <c r="Y11" s="93" t="s">
        <v>540</v>
      </c>
      <c r="Z11" s="52"/>
    </row>
    <row r="12" spans="1:26" ht="41.25" customHeight="1" thickBot="1" thickTop="1">
      <c r="A12" s="134">
        <v>7</v>
      </c>
      <c r="B12" s="177">
        <v>42436</v>
      </c>
      <c r="C12" s="131" t="s">
        <v>99</v>
      </c>
      <c r="D12" s="132" t="s">
        <v>240</v>
      </c>
      <c r="E12" s="178" t="s">
        <v>541</v>
      </c>
      <c r="F12" s="179">
        <v>13634.64</v>
      </c>
      <c r="G12" s="23">
        <v>12</v>
      </c>
      <c r="H12" s="15">
        <v>234</v>
      </c>
      <c r="I12" s="22" t="s">
        <v>70</v>
      </c>
      <c r="J12" s="65">
        <v>62.5</v>
      </c>
      <c r="K12" s="67">
        <f>+H12-J12</f>
        <v>171.5</v>
      </c>
      <c r="L12" s="65" t="s">
        <v>9</v>
      </c>
      <c r="M12" s="96">
        <v>19</v>
      </c>
      <c r="N12" s="28">
        <v>25.5</v>
      </c>
      <c r="O12" s="32">
        <v>52</v>
      </c>
      <c r="P12" s="32" t="s">
        <v>67</v>
      </c>
      <c r="Q12" s="15">
        <v>192</v>
      </c>
      <c r="R12" s="23" t="s">
        <v>25</v>
      </c>
      <c r="S12" s="71" t="s">
        <v>52</v>
      </c>
      <c r="T12" s="32" t="s">
        <v>46</v>
      </c>
      <c r="U12" s="32" t="s">
        <v>543</v>
      </c>
      <c r="V12" s="32" t="s">
        <v>542</v>
      </c>
      <c r="W12" s="98">
        <v>5782</v>
      </c>
      <c r="X12" s="46"/>
      <c r="Y12" s="93" t="s">
        <v>540</v>
      </c>
      <c r="Z12" s="52"/>
    </row>
    <row r="13" spans="1:26" ht="41.25" customHeight="1" thickBot="1" thickTop="1">
      <c r="A13" s="134">
        <v>8</v>
      </c>
      <c r="B13" s="177">
        <v>42444</v>
      </c>
      <c r="C13" s="131" t="s">
        <v>547</v>
      </c>
      <c r="D13" s="132" t="s">
        <v>548</v>
      </c>
      <c r="E13" s="178" t="s">
        <v>549</v>
      </c>
      <c r="F13" s="179">
        <v>14172.35</v>
      </c>
      <c r="G13" s="23">
        <v>8</v>
      </c>
      <c r="H13" s="15">
        <v>235</v>
      </c>
      <c r="I13" s="22" t="s">
        <v>70</v>
      </c>
      <c r="J13" s="22">
        <v>39.5</v>
      </c>
      <c r="K13" s="39">
        <f>+H13-J13</f>
        <v>195.5</v>
      </c>
      <c r="L13" s="65" t="s">
        <v>15</v>
      </c>
      <c r="M13" s="96">
        <v>4</v>
      </c>
      <c r="N13" s="28">
        <v>25.5</v>
      </c>
      <c r="O13" s="32">
        <v>76.5</v>
      </c>
      <c r="P13" s="32" t="s">
        <v>67</v>
      </c>
      <c r="Q13" s="15">
        <v>96</v>
      </c>
      <c r="R13" s="23">
        <v>2</v>
      </c>
      <c r="S13" s="71" t="s">
        <v>52</v>
      </c>
      <c r="T13" s="32" t="s">
        <v>46</v>
      </c>
      <c r="U13" s="32" t="s">
        <v>543</v>
      </c>
      <c r="V13" s="32" t="s">
        <v>542</v>
      </c>
      <c r="W13" s="98">
        <v>5782</v>
      </c>
      <c r="X13" s="46"/>
      <c r="Y13" s="93" t="s">
        <v>137</v>
      </c>
      <c r="Z13" s="52"/>
    </row>
    <row r="14" spans="1:26" ht="41.25" customHeight="1" thickBot="1" thickTop="1">
      <c r="A14" s="134">
        <v>9</v>
      </c>
      <c r="B14" s="177">
        <v>42446</v>
      </c>
      <c r="C14" s="131" t="s">
        <v>578</v>
      </c>
      <c r="D14" s="132" t="s">
        <v>240</v>
      </c>
      <c r="E14" s="178" t="s">
        <v>541</v>
      </c>
      <c r="F14" s="179">
        <v>16709.55</v>
      </c>
      <c r="G14" s="23">
        <v>8</v>
      </c>
      <c r="H14" s="15">
        <v>64</v>
      </c>
      <c r="I14" s="22" t="s">
        <v>70</v>
      </c>
      <c r="J14" s="22">
        <v>6</v>
      </c>
      <c r="K14" s="39">
        <f>+H14-J14</f>
        <v>58</v>
      </c>
      <c r="L14" s="65" t="s">
        <v>15</v>
      </c>
      <c r="M14" s="96">
        <v>4</v>
      </c>
      <c r="N14" s="28">
        <v>25.5</v>
      </c>
      <c r="O14" s="32">
        <v>76.5</v>
      </c>
      <c r="P14" s="32" t="s">
        <v>67</v>
      </c>
      <c r="Q14" s="15">
        <v>96</v>
      </c>
      <c r="R14" s="23" t="s">
        <v>24</v>
      </c>
      <c r="S14" s="71" t="s">
        <v>52</v>
      </c>
      <c r="T14" s="32" t="s">
        <v>46</v>
      </c>
      <c r="U14" s="32" t="s">
        <v>543</v>
      </c>
      <c r="V14" s="32" t="s">
        <v>542</v>
      </c>
      <c r="W14" s="98">
        <v>5782</v>
      </c>
      <c r="X14" s="46"/>
      <c r="Y14" s="93" t="s">
        <v>137</v>
      </c>
      <c r="Z14" s="52"/>
    </row>
    <row r="15" spans="1:26" ht="41.25" customHeight="1" thickBot="1" thickTop="1">
      <c r="A15" s="134">
        <v>10</v>
      </c>
      <c r="B15" s="177">
        <v>42450</v>
      </c>
      <c r="C15" s="131" t="s">
        <v>544</v>
      </c>
      <c r="D15" s="132" t="s">
        <v>240</v>
      </c>
      <c r="E15" s="178" t="s">
        <v>550</v>
      </c>
      <c r="F15" s="179">
        <v>15000</v>
      </c>
      <c r="G15" s="23">
        <v>12</v>
      </c>
      <c r="H15" s="15">
        <v>170</v>
      </c>
      <c r="I15" s="65" t="s">
        <v>70</v>
      </c>
      <c r="J15" s="22">
        <v>28</v>
      </c>
      <c r="K15" s="39">
        <f>+H15-J15</f>
        <v>142</v>
      </c>
      <c r="L15" s="65" t="s">
        <v>9</v>
      </c>
      <c r="M15" s="68">
        <v>16.6</v>
      </c>
      <c r="N15" s="69">
        <v>52.5</v>
      </c>
      <c r="O15" s="62">
        <v>109</v>
      </c>
      <c r="P15" s="62" t="s">
        <v>67</v>
      </c>
      <c r="Q15" s="15">
        <v>112.8</v>
      </c>
      <c r="R15" s="23" t="s">
        <v>24</v>
      </c>
      <c r="S15" s="70" t="s">
        <v>52</v>
      </c>
      <c r="T15" s="62" t="s">
        <v>13</v>
      </c>
      <c r="U15" s="62" t="s">
        <v>444</v>
      </c>
      <c r="V15" s="62" t="s">
        <v>445</v>
      </c>
      <c r="W15" s="98">
        <v>2618</v>
      </c>
      <c r="X15" s="46"/>
      <c r="Y15" s="93" t="s">
        <v>540</v>
      </c>
      <c r="Z15" s="52"/>
    </row>
    <row r="16" spans="1:26" ht="25.5" customHeight="1" thickBot="1" thickTop="1">
      <c r="A16" s="23"/>
      <c r="B16" s="11"/>
      <c r="C16" s="33"/>
      <c r="D16" s="21"/>
      <c r="E16" s="17"/>
      <c r="F16" s="140"/>
      <c r="G16" s="12"/>
      <c r="H16" s="15"/>
      <c r="I16" s="22"/>
      <c r="J16" s="22"/>
      <c r="K16" s="39"/>
      <c r="L16" s="22"/>
      <c r="M16" s="26"/>
      <c r="N16" s="28"/>
      <c r="O16" s="25"/>
      <c r="P16" s="25"/>
      <c r="Q16" s="13"/>
      <c r="R16" s="12"/>
      <c r="S16" s="23"/>
      <c r="T16" s="25"/>
      <c r="U16" s="25"/>
      <c r="V16" s="25"/>
      <c r="W16" s="46"/>
      <c r="X16" s="46"/>
      <c r="Y16" s="23"/>
      <c r="Z16" s="52"/>
    </row>
    <row r="17" spans="1:26" ht="41.25" customHeight="1" thickBot="1" thickTop="1">
      <c r="A17" s="134">
        <v>11</v>
      </c>
      <c r="B17" s="177">
        <v>42471</v>
      </c>
      <c r="C17" s="131" t="s">
        <v>544</v>
      </c>
      <c r="D17" s="132" t="s">
        <v>240</v>
      </c>
      <c r="E17" s="178" t="s">
        <v>230</v>
      </c>
      <c r="F17" s="179">
        <v>15000</v>
      </c>
      <c r="G17" s="23">
        <v>12</v>
      </c>
      <c r="H17" s="15">
        <v>190</v>
      </c>
      <c r="I17" s="65" t="s">
        <v>70</v>
      </c>
      <c r="J17" s="22">
        <v>28</v>
      </c>
      <c r="K17" s="39">
        <f>+H17-J17</f>
        <v>162</v>
      </c>
      <c r="L17" s="65" t="s">
        <v>9</v>
      </c>
      <c r="M17" s="68">
        <v>16.6</v>
      </c>
      <c r="N17" s="69">
        <v>52.5</v>
      </c>
      <c r="O17" s="62">
        <v>109</v>
      </c>
      <c r="P17" s="62" t="s">
        <v>67</v>
      </c>
      <c r="Q17" s="15">
        <v>152</v>
      </c>
      <c r="R17" s="23" t="s">
        <v>20</v>
      </c>
      <c r="S17" s="70" t="s">
        <v>52</v>
      </c>
      <c r="T17" s="62" t="s">
        <v>104</v>
      </c>
      <c r="U17" s="62" t="s">
        <v>444</v>
      </c>
      <c r="V17" s="62" t="s">
        <v>445</v>
      </c>
      <c r="W17" s="98">
        <v>2618</v>
      </c>
      <c r="X17" s="46"/>
      <c r="Y17" s="93" t="s">
        <v>540</v>
      </c>
      <c r="Z17" s="52"/>
    </row>
    <row r="18" spans="1:26" ht="41.25" customHeight="1" thickBot="1" thickTop="1">
      <c r="A18" s="134">
        <v>12</v>
      </c>
      <c r="B18" s="177">
        <v>42479</v>
      </c>
      <c r="C18" s="131" t="s">
        <v>400</v>
      </c>
      <c r="D18" s="132" t="s">
        <v>545</v>
      </c>
      <c r="E18" s="178" t="s">
        <v>541</v>
      </c>
      <c r="F18" s="179">
        <v>18187.34</v>
      </c>
      <c r="G18" s="23">
        <v>8</v>
      </c>
      <c r="H18" s="63">
        <v>234</v>
      </c>
      <c r="I18" s="22" t="s">
        <v>70</v>
      </c>
      <c r="J18" s="65">
        <v>62.5</v>
      </c>
      <c r="K18" s="67">
        <f>+H18-J18</f>
        <v>171.5</v>
      </c>
      <c r="L18" s="65" t="s">
        <v>9</v>
      </c>
      <c r="M18" s="96">
        <v>19</v>
      </c>
      <c r="N18" s="28">
        <v>25.5</v>
      </c>
      <c r="O18" s="32">
        <v>52</v>
      </c>
      <c r="P18" s="32" t="s">
        <v>67</v>
      </c>
      <c r="Q18" s="15">
        <v>94.8</v>
      </c>
      <c r="R18" s="23">
        <v>2</v>
      </c>
      <c r="S18" s="71" t="s">
        <v>52</v>
      </c>
      <c r="T18" s="32" t="s">
        <v>46</v>
      </c>
      <c r="U18" s="32" t="s">
        <v>543</v>
      </c>
      <c r="V18" s="32" t="s">
        <v>542</v>
      </c>
      <c r="W18" s="98">
        <v>5782</v>
      </c>
      <c r="X18" s="46"/>
      <c r="Y18" s="93" t="s">
        <v>399</v>
      </c>
      <c r="Z18" s="52"/>
    </row>
    <row r="19" spans="1:26" ht="60.75" customHeight="1" thickBot="1" thickTop="1">
      <c r="A19" s="134">
        <v>13</v>
      </c>
      <c r="B19" s="177">
        <v>42486</v>
      </c>
      <c r="C19" s="131" t="s">
        <v>400</v>
      </c>
      <c r="D19" s="132" t="s">
        <v>240</v>
      </c>
      <c r="E19" s="178" t="s">
        <v>626</v>
      </c>
      <c r="F19" s="179">
        <v>18187.34</v>
      </c>
      <c r="G19" s="23">
        <v>12</v>
      </c>
      <c r="H19" s="63">
        <v>234</v>
      </c>
      <c r="I19" s="22" t="s">
        <v>70</v>
      </c>
      <c r="J19" s="65">
        <v>62.5</v>
      </c>
      <c r="K19" s="67">
        <f>+H19-J19</f>
        <v>171.5</v>
      </c>
      <c r="L19" s="65" t="s">
        <v>9</v>
      </c>
      <c r="M19" s="96">
        <v>19</v>
      </c>
      <c r="N19" s="28">
        <v>25.5</v>
      </c>
      <c r="O19" s="32">
        <v>52</v>
      </c>
      <c r="P19" s="32" t="s">
        <v>67</v>
      </c>
      <c r="Q19" s="15">
        <v>54</v>
      </c>
      <c r="R19" s="23">
        <v>8</v>
      </c>
      <c r="S19" s="71" t="s">
        <v>52</v>
      </c>
      <c r="T19" s="32" t="s">
        <v>46</v>
      </c>
      <c r="U19" s="32" t="s">
        <v>543</v>
      </c>
      <c r="V19" s="32" t="s">
        <v>542</v>
      </c>
      <c r="W19" s="98">
        <v>5782</v>
      </c>
      <c r="X19" s="46"/>
      <c r="Y19" s="93" t="s">
        <v>399</v>
      </c>
      <c r="Z19" s="52"/>
    </row>
    <row r="20" spans="1:26" ht="41.25" customHeight="1" thickBot="1" thickTop="1">
      <c r="A20" s="134">
        <v>14</v>
      </c>
      <c r="B20" s="177">
        <v>42486</v>
      </c>
      <c r="C20" s="131" t="s">
        <v>547</v>
      </c>
      <c r="D20" s="132" t="s">
        <v>240</v>
      </c>
      <c r="E20" s="178" t="s">
        <v>546</v>
      </c>
      <c r="F20" s="179">
        <v>14172.35</v>
      </c>
      <c r="G20" s="23">
        <v>8</v>
      </c>
      <c r="H20" s="15">
        <v>227</v>
      </c>
      <c r="I20" s="22" t="s">
        <v>70</v>
      </c>
      <c r="J20" s="65">
        <v>62.5</v>
      </c>
      <c r="K20" s="67">
        <f>+H20-J20</f>
        <v>164.5</v>
      </c>
      <c r="L20" s="65" t="s">
        <v>9</v>
      </c>
      <c r="M20" s="96">
        <v>9</v>
      </c>
      <c r="N20" s="28">
        <v>25.5</v>
      </c>
      <c r="O20" s="32">
        <v>52</v>
      </c>
      <c r="P20" s="32" t="s">
        <v>67</v>
      </c>
      <c r="Q20" s="15">
        <v>137</v>
      </c>
      <c r="R20" s="23">
        <v>4</v>
      </c>
      <c r="S20" s="71" t="s">
        <v>52</v>
      </c>
      <c r="T20" s="32" t="s">
        <v>46</v>
      </c>
      <c r="U20" s="32" t="s">
        <v>543</v>
      </c>
      <c r="V20" s="32" t="s">
        <v>542</v>
      </c>
      <c r="W20" s="98">
        <v>5782</v>
      </c>
      <c r="X20" s="46"/>
      <c r="Y20" s="93" t="s">
        <v>540</v>
      </c>
      <c r="Z20" s="52"/>
    </row>
    <row r="21" spans="1:26" ht="25.5" customHeight="1" thickBot="1" thickTop="1">
      <c r="A21" s="23"/>
      <c r="B21" s="11"/>
      <c r="C21" s="33"/>
      <c r="D21" s="21"/>
      <c r="E21" s="17"/>
      <c r="F21" s="140"/>
      <c r="G21" s="12"/>
      <c r="H21" s="15"/>
      <c r="I21" s="22"/>
      <c r="J21" s="22"/>
      <c r="K21" s="39"/>
      <c r="L21" s="22"/>
      <c r="M21" s="26"/>
      <c r="N21" s="28"/>
      <c r="O21" s="25"/>
      <c r="P21" s="25"/>
      <c r="Q21" s="13"/>
      <c r="R21" s="12"/>
      <c r="S21" s="23"/>
      <c r="T21" s="25"/>
      <c r="U21" s="25"/>
      <c r="V21" s="25"/>
      <c r="W21" s="46"/>
      <c r="X21" s="46"/>
      <c r="Y21" s="23"/>
      <c r="Z21" s="52"/>
    </row>
    <row r="22" spans="1:26" ht="41.25" customHeight="1" thickBot="1" thickTop="1">
      <c r="A22" s="134">
        <v>15</v>
      </c>
      <c r="B22" s="177">
        <v>42495</v>
      </c>
      <c r="C22" s="131" t="s">
        <v>544</v>
      </c>
      <c r="D22" s="132" t="s">
        <v>552</v>
      </c>
      <c r="E22" s="178" t="s">
        <v>553</v>
      </c>
      <c r="F22" s="179">
        <v>15000</v>
      </c>
      <c r="G22" s="64">
        <v>12</v>
      </c>
      <c r="H22" s="63">
        <v>190</v>
      </c>
      <c r="I22" s="65" t="s">
        <v>70</v>
      </c>
      <c r="J22" s="65">
        <v>28</v>
      </c>
      <c r="K22" s="67">
        <f aca="true" t="shared" si="0" ref="K22:K30">+H22-J22</f>
        <v>162</v>
      </c>
      <c r="L22" s="65" t="s">
        <v>9</v>
      </c>
      <c r="M22" s="68">
        <v>16.6</v>
      </c>
      <c r="N22" s="69">
        <v>52.5</v>
      </c>
      <c r="O22" s="62">
        <v>109</v>
      </c>
      <c r="P22" s="62" t="s">
        <v>67</v>
      </c>
      <c r="Q22" s="15">
        <v>152</v>
      </c>
      <c r="R22" s="23" t="s">
        <v>20</v>
      </c>
      <c r="S22" s="70" t="s">
        <v>52</v>
      </c>
      <c r="T22" s="62" t="s">
        <v>104</v>
      </c>
      <c r="U22" s="62" t="s">
        <v>444</v>
      </c>
      <c r="V22" s="62" t="s">
        <v>445</v>
      </c>
      <c r="W22" s="98">
        <v>2618</v>
      </c>
      <c r="X22" s="46"/>
      <c r="Y22" s="93" t="s">
        <v>540</v>
      </c>
      <c r="Z22" s="52"/>
    </row>
    <row r="23" spans="1:26" ht="41.25" customHeight="1" thickBot="1" thickTop="1">
      <c r="A23" s="23"/>
      <c r="B23" s="57">
        <v>42496</v>
      </c>
      <c r="C23" s="33" t="s">
        <v>32</v>
      </c>
      <c r="D23" s="21" t="s">
        <v>629</v>
      </c>
      <c r="E23" s="17" t="s">
        <v>564</v>
      </c>
      <c r="F23" s="140">
        <v>0</v>
      </c>
      <c r="G23" s="64" t="s">
        <v>20</v>
      </c>
      <c r="H23" s="63">
        <v>150.3</v>
      </c>
      <c r="I23" s="65" t="s">
        <v>70</v>
      </c>
      <c r="J23" s="65">
        <v>28</v>
      </c>
      <c r="K23" s="67">
        <f>+H23-J23</f>
        <v>122.30000000000001</v>
      </c>
      <c r="L23" s="65" t="s">
        <v>9</v>
      </c>
      <c r="M23" s="68">
        <v>16.6</v>
      </c>
      <c r="N23" s="69">
        <v>52.5</v>
      </c>
      <c r="O23" s="62">
        <v>109</v>
      </c>
      <c r="P23" s="62" t="s">
        <v>67</v>
      </c>
      <c r="Q23" s="15">
        <v>152</v>
      </c>
      <c r="R23" s="23" t="s">
        <v>24</v>
      </c>
      <c r="S23" s="70" t="s">
        <v>52</v>
      </c>
      <c r="T23" s="62" t="s">
        <v>104</v>
      </c>
      <c r="U23" s="62" t="s">
        <v>444</v>
      </c>
      <c r="V23" s="62" t="s">
        <v>445</v>
      </c>
      <c r="W23" s="98">
        <v>2618</v>
      </c>
      <c r="X23" s="46"/>
      <c r="Y23" s="93" t="s">
        <v>540</v>
      </c>
      <c r="Z23" s="52"/>
    </row>
    <row r="24" spans="1:26" ht="41.25" customHeight="1" thickBot="1" thickTop="1">
      <c r="A24" s="134">
        <v>16</v>
      </c>
      <c r="B24" s="177">
        <v>42501</v>
      </c>
      <c r="C24" s="131" t="s">
        <v>554</v>
      </c>
      <c r="D24" s="132" t="s">
        <v>555</v>
      </c>
      <c r="E24" s="133" t="s">
        <v>541</v>
      </c>
      <c r="F24" s="179">
        <v>20914.48</v>
      </c>
      <c r="G24" s="64">
        <v>8</v>
      </c>
      <c r="H24" s="63">
        <v>234</v>
      </c>
      <c r="I24" s="65" t="s">
        <v>70</v>
      </c>
      <c r="J24" s="65">
        <v>62.5</v>
      </c>
      <c r="K24" s="67">
        <f t="shared" si="0"/>
        <v>171.5</v>
      </c>
      <c r="L24" s="65" t="s">
        <v>9</v>
      </c>
      <c r="M24" s="68">
        <v>19</v>
      </c>
      <c r="N24" s="69">
        <v>25.5</v>
      </c>
      <c r="O24" s="62">
        <v>52</v>
      </c>
      <c r="P24" s="62" t="s">
        <v>67</v>
      </c>
      <c r="Q24" s="63">
        <v>94.8</v>
      </c>
      <c r="R24" s="64">
        <v>2</v>
      </c>
      <c r="S24" s="70" t="s">
        <v>52</v>
      </c>
      <c r="T24" s="62" t="s">
        <v>46</v>
      </c>
      <c r="U24" s="62" t="s">
        <v>543</v>
      </c>
      <c r="V24" s="62" t="s">
        <v>542</v>
      </c>
      <c r="W24" s="129">
        <v>5782</v>
      </c>
      <c r="X24" s="46"/>
      <c r="Y24" s="93" t="s">
        <v>399</v>
      </c>
      <c r="Z24" s="52"/>
    </row>
    <row r="25" spans="1:26" ht="41.25" customHeight="1" thickBot="1" thickTop="1">
      <c r="A25" s="134">
        <v>17</v>
      </c>
      <c r="B25" s="177">
        <v>42506</v>
      </c>
      <c r="C25" s="131" t="s">
        <v>38</v>
      </c>
      <c r="D25" s="132" t="s">
        <v>240</v>
      </c>
      <c r="E25" s="178" t="s">
        <v>556</v>
      </c>
      <c r="F25" s="179">
        <v>19473.68</v>
      </c>
      <c r="G25" s="64">
        <v>12</v>
      </c>
      <c r="H25" s="63">
        <v>234</v>
      </c>
      <c r="I25" s="65" t="s">
        <v>70</v>
      </c>
      <c r="J25" s="65">
        <v>62.5</v>
      </c>
      <c r="K25" s="67">
        <f t="shared" si="0"/>
        <v>171.5</v>
      </c>
      <c r="L25" s="65" t="s">
        <v>9</v>
      </c>
      <c r="M25" s="68">
        <v>19</v>
      </c>
      <c r="N25" s="69">
        <v>25.5</v>
      </c>
      <c r="O25" s="62">
        <v>52</v>
      </c>
      <c r="P25" s="62" t="s">
        <v>67</v>
      </c>
      <c r="Q25" s="63">
        <v>54</v>
      </c>
      <c r="R25" s="64">
        <v>8</v>
      </c>
      <c r="S25" s="70" t="s">
        <v>52</v>
      </c>
      <c r="T25" s="62" t="s">
        <v>46</v>
      </c>
      <c r="U25" s="62" t="s">
        <v>543</v>
      </c>
      <c r="V25" s="62" t="s">
        <v>542</v>
      </c>
      <c r="W25" s="129">
        <v>5782</v>
      </c>
      <c r="X25" s="46"/>
      <c r="Y25" s="93" t="s">
        <v>540</v>
      </c>
      <c r="Z25" s="52"/>
    </row>
    <row r="26" spans="1:26" ht="41.25" customHeight="1" thickBot="1" thickTop="1">
      <c r="A26" s="181">
        <v>18</v>
      </c>
      <c r="B26" s="182">
        <v>42510</v>
      </c>
      <c r="C26" s="183" t="s">
        <v>38</v>
      </c>
      <c r="D26" s="184"/>
      <c r="E26" s="185" t="s">
        <v>579</v>
      </c>
      <c r="F26" s="186">
        <v>19473.68</v>
      </c>
      <c r="G26" s="292" t="s">
        <v>580</v>
      </c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64"/>
      <c r="S26" s="70"/>
      <c r="T26" s="62"/>
      <c r="U26" s="62"/>
      <c r="V26" s="62"/>
      <c r="W26" s="129"/>
      <c r="X26" s="46"/>
      <c r="Y26" s="93"/>
      <c r="Z26" s="52"/>
    </row>
    <row r="27" spans="1:26" ht="54.75" customHeight="1" thickBot="1" thickTop="1">
      <c r="A27" s="134">
        <v>19</v>
      </c>
      <c r="B27" s="177">
        <v>42507</v>
      </c>
      <c r="C27" s="131" t="s">
        <v>523</v>
      </c>
      <c r="D27" s="132" t="s">
        <v>240</v>
      </c>
      <c r="E27" s="133" t="s">
        <v>563</v>
      </c>
      <c r="F27" s="175">
        <v>10730</v>
      </c>
      <c r="G27" s="134" t="s">
        <v>35</v>
      </c>
      <c r="H27" s="135">
        <v>253</v>
      </c>
      <c r="I27" s="65" t="s">
        <v>70</v>
      </c>
      <c r="J27" s="65">
        <v>62.5</v>
      </c>
      <c r="K27" s="67">
        <f>+H27-J27</f>
        <v>190.5</v>
      </c>
      <c r="L27" s="65" t="s">
        <v>9</v>
      </c>
      <c r="M27" s="68">
        <v>9</v>
      </c>
      <c r="N27" s="69">
        <v>25.5</v>
      </c>
      <c r="O27" s="62">
        <v>52</v>
      </c>
      <c r="P27" s="62" t="s">
        <v>67</v>
      </c>
      <c r="Q27" s="63">
        <v>137</v>
      </c>
      <c r="R27" s="64">
        <v>4</v>
      </c>
      <c r="S27" s="70" t="s">
        <v>52</v>
      </c>
      <c r="T27" s="62" t="s">
        <v>46</v>
      </c>
      <c r="U27" s="62" t="s">
        <v>543</v>
      </c>
      <c r="V27" s="62" t="s">
        <v>542</v>
      </c>
      <c r="W27" s="129">
        <v>5782</v>
      </c>
      <c r="X27" s="46"/>
      <c r="Y27" s="93" t="s">
        <v>138</v>
      </c>
      <c r="Z27" s="52"/>
    </row>
    <row r="28" spans="1:26" ht="54.75" customHeight="1" thickBot="1" thickTop="1">
      <c r="A28" s="134">
        <v>20</v>
      </c>
      <c r="B28" s="177">
        <v>42514</v>
      </c>
      <c r="C28" s="131" t="s">
        <v>523</v>
      </c>
      <c r="D28" s="132" t="s">
        <v>240</v>
      </c>
      <c r="E28" s="178" t="s">
        <v>557</v>
      </c>
      <c r="F28" s="175">
        <v>10730</v>
      </c>
      <c r="G28" s="64">
        <v>8</v>
      </c>
      <c r="H28" s="63">
        <v>227</v>
      </c>
      <c r="I28" s="65" t="s">
        <v>70</v>
      </c>
      <c r="J28" s="65">
        <v>62.5</v>
      </c>
      <c r="K28" s="67">
        <f t="shared" si="0"/>
        <v>164.5</v>
      </c>
      <c r="L28" s="65" t="s">
        <v>9</v>
      </c>
      <c r="M28" s="68">
        <v>9</v>
      </c>
      <c r="N28" s="69">
        <v>25.5</v>
      </c>
      <c r="O28" s="62">
        <v>52</v>
      </c>
      <c r="P28" s="62" t="s">
        <v>67</v>
      </c>
      <c r="Q28" s="63">
        <v>137</v>
      </c>
      <c r="R28" s="64">
        <v>4</v>
      </c>
      <c r="S28" s="70" t="s">
        <v>52</v>
      </c>
      <c r="T28" s="62" t="s">
        <v>46</v>
      </c>
      <c r="U28" s="62" t="s">
        <v>543</v>
      </c>
      <c r="V28" s="62" t="s">
        <v>542</v>
      </c>
      <c r="W28" s="129">
        <v>5782</v>
      </c>
      <c r="X28" s="46"/>
      <c r="Y28" s="93" t="s">
        <v>138</v>
      </c>
      <c r="Z28" s="52"/>
    </row>
    <row r="29" spans="1:26" ht="41.25" customHeight="1" thickBot="1" thickTop="1">
      <c r="A29" s="134">
        <v>21</v>
      </c>
      <c r="B29" s="177">
        <v>42515</v>
      </c>
      <c r="C29" s="131" t="s">
        <v>338</v>
      </c>
      <c r="D29" s="132" t="s">
        <v>240</v>
      </c>
      <c r="E29" s="133" t="s">
        <v>582</v>
      </c>
      <c r="F29" s="179">
        <v>16070.79</v>
      </c>
      <c r="G29" s="64">
        <v>8</v>
      </c>
      <c r="H29" s="63">
        <v>234</v>
      </c>
      <c r="I29" s="65" t="s">
        <v>70</v>
      </c>
      <c r="J29" s="65">
        <v>62.5</v>
      </c>
      <c r="K29" s="67">
        <f t="shared" si="0"/>
        <v>171.5</v>
      </c>
      <c r="L29" s="65" t="s">
        <v>9</v>
      </c>
      <c r="M29" s="68">
        <v>19</v>
      </c>
      <c r="N29" s="69">
        <v>25.5</v>
      </c>
      <c r="O29" s="62">
        <v>52</v>
      </c>
      <c r="P29" s="62" t="s">
        <v>67</v>
      </c>
      <c r="Q29" s="63">
        <v>94.8</v>
      </c>
      <c r="R29" s="64">
        <v>2</v>
      </c>
      <c r="S29" s="70" t="s">
        <v>52</v>
      </c>
      <c r="T29" s="62" t="s">
        <v>46</v>
      </c>
      <c r="U29" s="62" t="s">
        <v>543</v>
      </c>
      <c r="V29" s="62" t="s">
        <v>542</v>
      </c>
      <c r="W29" s="129">
        <v>5782</v>
      </c>
      <c r="X29" s="46"/>
      <c r="Y29" s="93" t="s">
        <v>540</v>
      </c>
      <c r="Z29" s="52"/>
    </row>
    <row r="30" spans="1:26" ht="41.25" customHeight="1" thickBot="1" thickTop="1">
      <c r="A30" s="134">
        <v>22</v>
      </c>
      <c r="B30" s="177">
        <v>42516</v>
      </c>
      <c r="C30" s="131" t="s">
        <v>89</v>
      </c>
      <c r="D30" s="132" t="s">
        <v>132</v>
      </c>
      <c r="E30" s="133" t="s">
        <v>541</v>
      </c>
      <c r="F30" s="179">
        <v>15743.25</v>
      </c>
      <c r="G30" s="64">
        <v>8</v>
      </c>
      <c r="H30" s="63">
        <v>234</v>
      </c>
      <c r="I30" s="65" t="s">
        <v>70</v>
      </c>
      <c r="J30" s="65">
        <v>62.5</v>
      </c>
      <c r="K30" s="67">
        <f t="shared" si="0"/>
        <v>171.5</v>
      </c>
      <c r="L30" s="65" t="s">
        <v>9</v>
      </c>
      <c r="M30" s="68">
        <v>19</v>
      </c>
      <c r="N30" s="69">
        <v>25.5</v>
      </c>
      <c r="O30" s="62">
        <v>52</v>
      </c>
      <c r="P30" s="62" t="s">
        <v>67</v>
      </c>
      <c r="Q30" s="63">
        <v>94.8</v>
      </c>
      <c r="R30" s="64">
        <v>2</v>
      </c>
      <c r="S30" s="70" t="s">
        <v>52</v>
      </c>
      <c r="T30" s="62" t="s">
        <v>46</v>
      </c>
      <c r="U30" s="62" t="s">
        <v>543</v>
      </c>
      <c r="V30" s="62" t="s">
        <v>542</v>
      </c>
      <c r="W30" s="129">
        <v>5782</v>
      </c>
      <c r="X30" s="46"/>
      <c r="Y30" s="93" t="s">
        <v>399</v>
      </c>
      <c r="Z30" s="52"/>
    </row>
    <row r="31" spans="1:26" ht="25.5" customHeight="1" thickBot="1" thickTop="1">
      <c r="A31" s="23"/>
      <c r="B31" s="11"/>
      <c r="C31" s="33"/>
      <c r="D31" s="21"/>
      <c r="E31" s="17"/>
      <c r="F31" s="140"/>
      <c r="G31" s="12"/>
      <c r="H31" s="15"/>
      <c r="I31" s="22"/>
      <c r="J31" s="22"/>
      <c r="K31" s="39"/>
      <c r="L31" s="22"/>
      <c r="M31" s="26"/>
      <c r="N31" s="28"/>
      <c r="O31" s="25"/>
      <c r="P31" s="25"/>
      <c r="Q31" s="13"/>
      <c r="R31" s="12"/>
      <c r="S31" s="23"/>
      <c r="T31" s="25"/>
      <c r="U31" s="25"/>
      <c r="V31" s="25"/>
      <c r="W31" s="46"/>
      <c r="X31" s="46"/>
      <c r="Y31" s="23"/>
      <c r="Z31" s="52"/>
    </row>
    <row r="32" spans="1:26" ht="41.25" customHeight="1" thickBot="1" thickTop="1">
      <c r="A32" s="134">
        <v>23</v>
      </c>
      <c r="B32" s="177">
        <v>42522</v>
      </c>
      <c r="C32" s="131" t="s">
        <v>400</v>
      </c>
      <c r="D32" s="132" t="s">
        <v>240</v>
      </c>
      <c r="E32" s="178" t="s">
        <v>558</v>
      </c>
      <c r="F32" s="179">
        <v>18187.34</v>
      </c>
      <c r="G32" s="64">
        <v>12</v>
      </c>
      <c r="H32" s="63">
        <v>190</v>
      </c>
      <c r="I32" s="65" t="s">
        <v>70</v>
      </c>
      <c r="J32" s="65">
        <v>28</v>
      </c>
      <c r="K32" s="67">
        <f>+H32-J32</f>
        <v>162</v>
      </c>
      <c r="L32" s="65" t="s">
        <v>9</v>
      </c>
      <c r="M32" s="68">
        <v>16.6</v>
      </c>
      <c r="N32" s="69">
        <v>52.5</v>
      </c>
      <c r="O32" s="62">
        <v>109</v>
      </c>
      <c r="P32" s="62" t="s">
        <v>67</v>
      </c>
      <c r="Q32" s="63">
        <v>152</v>
      </c>
      <c r="R32" s="64" t="s">
        <v>20</v>
      </c>
      <c r="S32" s="70" t="s">
        <v>52</v>
      </c>
      <c r="T32" s="62" t="s">
        <v>104</v>
      </c>
      <c r="U32" s="62" t="s">
        <v>444</v>
      </c>
      <c r="V32" s="62" t="s">
        <v>445</v>
      </c>
      <c r="W32" s="98">
        <v>2618</v>
      </c>
      <c r="X32" s="46"/>
      <c r="Y32" s="93" t="s">
        <v>138</v>
      </c>
      <c r="Z32" s="52"/>
    </row>
    <row r="33" spans="1:26" ht="41.25" customHeight="1" thickBot="1" thickTop="1">
      <c r="A33" s="134">
        <v>24</v>
      </c>
      <c r="B33" s="177">
        <v>42527</v>
      </c>
      <c r="C33" s="131" t="s">
        <v>559</v>
      </c>
      <c r="D33" s="132" t="s">
        <v>560</v>
      </c>
      <c r="E33" s="133" t="s">
        <v>541</v>
      </c>
      <c r="F33" s="179">
        <v>19281.52</v>
      </c>
      <c r="G33" s="64">
        <v>8</v>
      </c>
      <c r="H33" s="63">
        <v>234</v>
      </c>
      <c r="I33" s="65" t="s">
        <v>70</v>
      </c>
      <c r="J33" s="65">
        <v>62.5</v>
      </c>
      <c r="K33" s="67">
        <f>+H33-J33</f>
        <v>171.5</v>
      </c>
      <c r="L33" s="65" t="s">
        <v>9</v>
      </c>
      <c r="M33" s="68">
        <v>19</v>
      </c>
      <c r="N33" s="69">
        <v>25.5</v>
      </c>
      <c r="O33" s="62">
        <v>52</v>
      </c>
      <c r="P33" s="62" t="s">
        <v>67</v>
      </c>
      <c r="Q33" s="63">
        <v>94.8</v>
      </c>
      <c r="R33" s="64">
        <v>2</v>
      </c>
      <c r="S33" s="70" t="s">
        <v>52</v>
      </c>
      <c r="T33" s="62" t="s">
        <v>46</v>
      </c>
      <c r="U33" s="62" t="s">
        <v>543</v>
      </c>
      <c r="V33" s="62" t="s">
        <v>542</v>
      </c>
      <c r="W33" s="129">
        <v>5782</v>
      </c>
      <c r="X33" s="46"/>
      <c r="Y33" s="93" t="s">
        <v>540</v>
      </c>
      <c r="Z33" s="52"/>
    </row>
    <row r="34" spans="1:26" ht="41.25" customHeight="1" thickBot="1" thickTop="1">
      <c r="A34" s="134">
        <v>25</v>
      </c>
      <c r="B34" s="177">
        <v>42534</v>
      </c>
      <c r="C34" s="131" t="s">
        <v>305</v>
      </c>
      <c r="D34" s="132" t="s">
        <v>561</v>
      </c>
      <c r="E34" s="133" t="s">
        <v>541</v>
      </c>
      <c r="F34" s="179">
        <v>13141.41</v>
      </c>
      <c r="G34" s="64">
        <v>12</v>
      </c>
      <c r="H34" s="63">
        <v>234</v>
      </c>
      <c r="I34" s="65" t="s">
        <v>70</v>
      </c>
      <c r="J34" s="65">
        <v>62.5</v>
      </c>
      <c r="K34" s="67">
        <f>+H34-J34</f>
        <v>171.5</v>
      </c>
      <c r="L34" s="65" t="s">
        <v>9</v>
      </c>
      <c r="M34" s="68">
        <v>19</v>
      </c>
      <c r="N34" s="69">
        <v>25.5</v>
      </c>
      <c r="O34" s="62">
        <v>52</v>
      </c>
      <c r="P34" s="62" t="s">
        <v>67</v>
      </c>
      <c r="Q34" s="63">
        <v>54</v>
      </c>
      <c r="R34" s="64">
        <v>8</v>
      </c>
      <c r="S34" s="70" t="s">
        <v>52</v>
      </c>
      <c r="T34" s="62" t="s">
        <v>46</v>
      </c>
      <c r="U34" s="62" t="s">
        <v>543</v>
      </c>
      <c r="V34" s="62" t="s">
        <v>542</v>
      </c>
      <c r="W34" s="129">
        <v>5782</v>
      </c>
      <c r="X34" s="46"/>
      <c r="Y34" s="93" t="s">
        <v>399</v>
      </c>
      <c r="Z34" s="52"/>
    </row>
    <row r="35" spans="1:26" ht="54.75" customHeight="1" thickBot="1" thickTop="1">
      <c r="A35" s="134">
        <v>26</v>
      </c>
      <c r="B35" s="177">
        <v>42535</v>
      </c>
      <c r="C35" s="131" t="s">
        <v>544</v>
      </c>
      <c r="D35" s="132"/>
      <c r="E35" s="133">
        <v>1</v>
      </c>
      <c r="F35" s="179">
        <v>15000</v>
      </c>
      <c r="G35" s="292" t="s">
        <v>581</v>
      </c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46"/>
      <c r="Y35" s="93" t="s">
        <v>540</v>
      </c>
      <c r="Z35" s="52"/>
    </row>
    <row r="36" spans="1:26" ht="41.25" customHeight="1" thickBot="1" thickTop="1">
      <c r="A36" s="134">
        <v>27</v>
      </c>
      <c r="B36" s="177">
        <v>42542</v>
      </c>
      <c r="C36" s="131" t="s">
        <v>565</v>
      </c>
      <c r="D36" s="132" t="s">
        <v>240</v>
      </c>
      <c r="E36" s="133" t="s">
        <v>566</v>
      </c>
      <c r="F36" s="179">
        <v>18686.21</v>
      </c>
      <c r="G36" s="23">
        <v>10</v>
      </c>
      <c r="H36" s="15">
        <v>300</v>
      </c>
      <c r="I36" s="22" t="s">
        <v>70</v>
      </c>
      <c r="J36" s="22"/>
      <c r="K36" s="39"/>
      <c r="L36" s="22"/>
      <c r="M36" s="96">
        <v>11</v>
      </c>
      <c r="N36" s="28">
        <v>148</v>
      </c>
      <c r="O36" s="32">
        <v>190</v>
      </c>
      <c r="P36" s="32" t="s">
        <v>67</v>
      </c>
      <c r="Q36" s="15">
        <v>201</v>
      </c>
      <c r="R36" s="23">
        <v>4</v>
      </c>
      <c r="S36" s="71" t="s">
        <v>52</v>
      </c>
      <c r="T36" s="32" t="s">
        <v>59</v>
      </c>
      <c r="U36" s="32" t="s">
        <v>567</v>
      </c>
      <c r="V36" s="32" t="s">
        <v>568</v>
      </c>
      <c r="W36" s="137"/>
      <c r="X36" s="138"/>
      <c r="Y36" s="93" t="s">
        <v>138</v>
      </c>
      <c r="Z36" s="52"/>
    </row>
    <row r="37" spans="1:26" ht="41.25" customHeight="1" thickBot="1" thickTop="1">
      <c r="A37" s="134">
        <v>28</v>
      </c>
      <c r="B37" s="177">
        <v>42549</v>
      </c>
      <c r="C37" s="131" t="s">
        <v>114</v>
      </c>
      <c r="D37" s="132" t="s">
        <v>240</v>
      </c>
      <c r="E37" s="133" t="s">
        <v>576</v>
      </c>
      <c r="F37" s="179">
        <v>14260.38</v>
      </c>
      <c r="G37" s="23">
        <v>6</v>
      </c>
      <c r="H37" s="15">
        <v>309</v>
      </c>
      <c r="I37" s="22" t="s">
        <v>70</v>
      </c>
      <c r="J37" s="22">
        <v>195</v>
      </c>
      <c r="K37" s="39">
        <f>+H37-J37</f>
        <v>114</v>
      </c>
      <c r="L37" s="22" t="s">
        <v>15</v>
      </c>
      <c r="M37" s="68"/>
      <c r="N37" s="28">
        <v>99.97</v>
      </c>
      <c r="O37" s="62"/>
      <c r="P37" s="62"/>
      <c r="Q37" s="63"/>
      <c r="R37" s="64"/>
      <c r="S37" s="70"/>
      <c r="T37" s="62"/>
      <c r="U37" s="62"/>
      <c r="V37" s="62"/>
      <c r="W37" s="129"/>
      <c r="X37" s="46"/>
      <c r="Y37" s="93" t="s">
        <v>540</v>
      </c>
      <c r="Z37" s="52"/>
    </row>
    <row r="38" spans="1:26" ht="25.5" customHeight="1" thickTop="1">
      <c r="A38" s="23"/>
      <c r="B38" s="11"/>
      <c r="C38" s="33"/>
      <c r="D38" s="21"/>
      <c r="E38" s="17"/>
      <c r="F38" s="17"/>
      <c r="G38" s="12"/>
      <c r="H38" s="15"/>
      <c r="I38" s="22"/>
      <c r="J38" s="22"/>
      <c r="K38" s="39"/>
      <c r="L38" s="22"/>
      <c r="M38" s="26"/>
      <c r="N38" s="28"/>
      <c r="O38" s="25"/>
      <c r="P38" s="25"/>
      <c r="Q38" s="13"/>
      <c r="R38" s="12"/>
      <c r="S38" s="23"/>
      <c r="T38" s="25"/>
      <c r="U38" s="25"/>
      <c r="V38" s="25"/>
      <c r="W38" s="46"/>
      <c r="X38" s="46"/>
      <c r="Y38" s="23"/>
      <c r="Z38" s="52"/>
    </row>
    <row r="39" spans="1:26" ht="25.5" customHeight="1" thickBot="1">
      <c r="A39" s="23"/>
      <c r="B39" s="11"/>
      <c r="C39" s="33"/>
      <c r="D39" s="21"/>
      <c r="E39" s="17"/>
      <c r="F39" s="17"/>
      <c r="G39" s="12"/>
      <c r="H39" s="15"/>
      <c r="I39" s="22"/>
      <c r="J39" s="22"/>
      <c r="K39" s="39"/>
      <c r="L39" s="22"/>
      <c r="M39" s="26"/>
      <c r="N39" s="28"/>
      <c r="O39" s="25"/>
      <c r="P39" s="25"/>
      <c r="Q39" s="13"/>
      <c r="R39" s="12"/>
      <c r="S39" s="23"/>
      <c r="T39" s="25"/>
      <c r="U39" s="25"/>
      <c r="V39" s="25"/>
      <c r="W39" s="46"/>
      <c r="X39" s="46"/>
      <c r="Y39" s="23"/>
      <c r="Z39" s="52"/>
    </row>
    <row r="40" spans="1:26" ht="41.25" customHeight="1" thickBot="1" thickTop="1">
      <c r="A40" s="134">
        <v>29</v>
      </c>
      <c r="B40" s="177">
        <v>42577</v>
      </c>
      <c r="C40" s="131" t="s">
        <v>569</v>
      </c>
      <c r="D40" s="132" t="s">
        <v>125</v>
      </c>
      <c r="E40" s="178" t="s">
        <v>570</v>
      </c>
      <c r="F40" s="179">
        <v>15164.71</v>
      </c>
      <c r="G40" s="64">
        <v>8</v>
      </c>
      <c r="H40" s="63">
        <v>196</v>
      </c>
      <c r="I40" s="65" t="s">
        <v>70</v>
      </c>
      <c r="J40" s="65">
        <v>19</v>
      </c>
      <c r="K40" s="67">
        <f>+H40-J40</f>
        <v>177</v>
      </c>
      <c r="L40" s="65" t="s">
        <v>15</v>
      </c>
      <c r="M40" s="68">
        <v>3</v>
      </c>
      <c r="N40" s="69">
        <v>3.8</v>
      </c>
      <c r="O40" s="62">
        <v>111</v>
      </c>
      <c r="P40" s="62" t="s">
        <v>67</v>
      </c>
      <c r="Q40" s="63">
        <v>160</v>
      </c>
      <c r="R40" s="64" t="s">
        <v>12</v>
      </c>
      <c r="S40" s="70" t="s">
        <v>52</v>
      </c>
      <c r="T40" s="62" t="s">
        <v>79</v>
      </c>
      <c r="U40" s="62" t="s">
        <v>571</v>
      </c>
      <c r="V40" s="62" t="s">
        <v>572</v>
      </c>
      <c r="W40" s="98">
        <v>2618</v>
      </c>
      <c r="X40" s="46"/>
      <c r="Y40" s="93" t="s">
        <v>573</v>
      </c>
      <c r="Z40" s="52"/>
    </row>
    <row r="41" spans="1:26" ht="24" customHeight="1" thickBot="1" thickTop="1">
      <c r="A41" s="23"/>
      <c r="B41" s="139"/>
      <c r="C41" s="33"/>
      <c r="D41" s="21"/>
      <c r="E41" s="17"/>
      <c r="F41" s="140"/>
      <c r="G41" s="64"/>
      <c r="H41" s="63"/>
      <c r="I41" s="65"/>
      <c r="J41" s="65"/>
      <c r="K41" s="67"/>
      <c r="L41" s="65"/>
      <c r="M41" s="68"/>
      <c r="N41" s="69"/>
      <c r="O41" s="62"/>
      <c r="P41" s="62"/>
      <c r="Q41" s="63"/>
      <c r="R41" s="64"/>
      <c r="S41" s="70"/>
      <c r="T41" s="62"/>
      <c r="U41" s="62"/>
      <c r="V41" s="62"/>
      <c r="W41" s="98"/>
      <c r="X41" s="46"/>
      <c r="Y41" s="93"/>
      <c r="Z41" s="52"/>
    </row>
    <row r="42" spans="1:26" ht="24" customHeight="1" thickBot="1" thickTop="1">
      <c r="A42" s="23"/>
      <c r="B42" s="139"/>
      <c r="C42" s="33"/>
      <c r="D42" s="21"/>
      <c r="E42" s="17"/>
      <c r="F42" s="140"/>
      <c r="G42" s="64"/>
      <c r="H42" s="63"/>
      <c r="I42" s="65"/>
      <c r="J42" s="65"/>
      <c r="K42" s="67"/>
      <c r="L42" s="65"/>
      <c r="M42" s="68"/>
      <c r="N42" s="69"/>
      <c r="O42" s="62"/>
      <c r="P42" s="62"/>
      <c r="Q42" s="63"/>
      <c r="R42" s="64"/>
      <c r="S42" s="70"/>
      <c r="T42" s="62"/>
      <c r="U42" s="62"/>
      <c r="V42" s="62"/>
      <c r="W42" s="98"/>
      <c r="X42" s="46"/>
      <c r="Y42" s="93"/>
      <c r="Z42" s="52"/>
    </row>
    <row r="43" spans="1:26" ht="41.25" customHeight="1" thickBot="1" thickTop="1">
      <c r="A43" s="294">
        <v>30</v>
      </c>
      <c r="B43" s="177">
        <v>42584</v>
      </c>
      <c r="C43" s="131" t="s">
        <v>574</v>
      </c>
      <c r="D43" s="132"/>
      <c r="E43" s="133" t="s">
        <v>550</v>
      </c>
      <c r="F43" s="179">
        <v>17624.63</v>
      </c>
      <c r="G43" s="292" t="s">
        <v>581</v>
      </c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46"/>
      <c r="Y43" s="93" t="s">
        <v>138</v>
      </c>
      <c r="Z43" s="52"/>
    </row>
    <row r="44" spans="1:26" ht="41.25" customHeight="1" thickBot="1" thickTop="1">
      <c r="A44" s="294"/>
      <c r="B44" s="177">
        <v>42584</v>
      </c>
      <c r="C44" s="131" t="s">
        <v>574</v>
      </c>
      <c r="D44" s="132" t="s">
        <v>575</v>
      </c>
      <c r="E44" s="133" t="s">
        <v>331</v>
      </c>
      <c r="F44" s="179">
        <v>0</v>
      </c>
      <c r="G44" s="293" t="s">
        <v>587</v>
      </c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46"/>
      <c r="Y44" s="93" t="s">
        <v>138</v>
      </c>
      <c r="Z44" s="52"/>
    </row>
    <row r="45" spans="1:26" ht="41.25" customHeight="1" thickBot="1" thickTop="1">
      <c r="A45" s="134">
        <v>31</v>
      </c>
      <c r="B45" s="177">
        <v>42590</v>
      </c>
      <c r="C45" s="131" t="s">
        <v>85</v>
      </c>
      <c r="D45" s="132" t="s">
        <v>257</v>
      </c>
      <c r="E45" s="133" t="s">
        <v>541</v>
      </c>
      <c r="F45" s="179">
        <v>13050.33</v>
      </c>
      <c r="G45" s="23">
        <v>8</v>
      </c>
      <c r="H45" s="15">
        <v>365</v>
      </c>
      <c r="I45" s="22" t="s">
        <v>75</v>
      </c>
      <c r="J45" s="22">
        <v>62.5</v>
      </c>
      <c r="K45" s="39">
        <f>+H45-J45</f>
        <v>302.5</v>
      </c>
      <c r="L45" s="22" t="s">
        <v>15</v>
      </c>
      <c r="M45" s="96">
        <v>5.5</v>
      </c>
      <c r="N45" s="28">
        <v>178</v>
      </c>
      <c r="O45" s="32">
        <v>324</v>
      </c>
      <c r="P45" s="32" t="s">
        <v>583</v>
      </c>
      <c r="Q45" s="15">
        <v>348</v>
      </c>
      <c r="R45" s="23" t="s">
        <v>12</v>
      </c>
      <c r="S45" s="71" t="s">
        <v>52</v>
      </c>
      <c r="T45" s="32" t="s">
        <v>49</v>
      </c>
      <c r="U45" s="32" t="s">
        <v>584</v>
      </c>
      <c r="V45" s="62" t="s">
        <v>585</v>
      </c>
      <c r="W45" s="129">
        <v>5782</v>
      </c>
      <c r="X45" s="46"/>
      <c r="Y45" s="93" t="s">
        <v>138</v>
      </c>
      <c r="Z45" s="52"/>
    </row>
    <row r="46" spans="1:26" ht="41.25" customHeight="1" thickBot="1" thickTop="1">
      <c r="A46" s="134">
        <v>26</v>
      </c>
      <c r="B46" s="177">
        <v>42611</v>
      </c>
      <c r="C46" s="131" t="s">
        <v>544</v>
      </c>
      <c r="D46" s="132" t="s">
        <v>586</v>
      </c>
      <c r="E46" s="133" t="s">
        <v>541</v>
      </c>
      <c r="F46" s="179">
        <v>0</v>
      </c>
      <c r="G46" s="293" t="s">
        <v>627</v>
      </c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46"/>
      <c r="Y46" s="93" t="s">
        <v>138</v>
      </c>
      <c r="Z46" s="52"/>
    </row>
    <row r="47" ht="13.5" thickTop="1"/>
    <row r="48" spans="1:26" s="157" customFormat="1" ht="26.25" customHeight="1">
      <c r="A48" s="23"/>
      <c r="B48" s="139"/>
      <c r="C48" s="33"/>
      <c r="D48" s="21"/>
      <c r="E48" s="24"/>
      <c r="F48" s="140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46"/>
      <c r="Y48" s="155"/>
      <c r="Z48" s="156"/>
    </row>
    <row r="49" spans="1:26" ht="25.5" customHeight="1" thickBot="1">
      <c r="A49" s="23"/>
      <c r="B49" s="139"/>
      <c r="C49" s="33"/>
      <c r="D49" s="21"/>
      <c r="E49" s="24"/>
      <c r="F49" s="140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46"/>
      <c r="Y49" s="143"/>
      <c r="Z49" s="52"/>
    </row>
    <row r="50" spans="1:26" ht="41.25" customHeight="1" thickBot="1" thickTop="1">
      <c r="A50" s="134">
        <v>32</v>
      </c>
      <c r="B50" s="177">
        <v>42639</v>
      </c>
      <c r="C50" s="131" t="s">
        <v>131</v>
      </c>
      <c r="D50" s="132" t="s">
        <v>240</v>
      </c>
      <c r="E50" s="133" t="s">
        <v>594</v>
      </c>
      <c r="F50" s="179">
        <v>25643.06</v>
      </c>
      <c r="G50" s="23">
        <v>8</v>
      </c>
      <c r="H50" s="15">
        <v>365</v>
      </c>
      <c r="I50" s="22" t="s">
        <v>75</v>
      </c>
      <c r="J50" s="65">
        <v>62.5</v>
      </c>
      <c r="K50" s="67">
        <f>+H50-J50</f>
        <v>302.5</v>
      </c>
      <c r="L50" s="65" t="s">
        <v>15</v>
      </c>
      <c r="M50" s="68">
        <v>5.5</v>
      </c>
      <c r="N50" s="69">
        <v>178</v>
      </c>
      <c r="O50" s="62">
        <v>324</v>
      </c>
      <c r="P50" s="62" t="s">
        <v>583</v>
      </c>
      <c r="Q50" s="63">
        <v>348</v>
      </c>
      <c r="R50" s="142" t="s">
        <v>12</v>
      </c>
      <c r="S50" s="70" t="s">
        <v>52</v>
      </c>
      <c r="T50" s="62" t="s">
        <v>49</v>
      </c>
      <c r="U50" s="62" t="s">
        <v>584</v>
      </c>
      <c r="V50" s="62" t="s">
        <v>585</v>
      </c>
      <c r="W50" s="129">
        <v>5782</v>
      </c>
      <c r="X50" s="46"/>
      <c r="Y50" s="93" t="s">
        <v>138</v>
      </c>
      <c r="Z50" s="52"/>
    </row>
    <row r="51" spans="1:26" ht="26.25" customHeight="1" thickTop="1">
      <c r="A51" s="23"/>
      <c r="B51" s="139"/>
      <c r="C51" s="33"/>
      <c r="D51" s="21"/>
      <c r="E51" s="24"/>
      <c r="F51" s="140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46"/>
      <c r="Y51" s="143"/>
      <c r="Z51" s="52"/>
    </row>
    <row r="52" ht="25.5" customHeight="1">
      <c r="A52" s="23"/>
    </row>
    <row r="53" spans="1:26" ht="39.75" customHeight="1">
      <c r="A53" s="134">
        <v>33</v>
      </c>
      <c r="B53" s="187">
        <v>42647</v>
      </c>
      <c r="C53" s="188" t="s">
        <v>216</v>
      </c>
      <c r="D53" s="188" t="s">
        <v>592</v>
      </c>
      <c r="E53" s="189" t="s">
        <v>600</v>
      </c>
      <c r="F53" s="179">
        <v>13603.9</v>
      </c>
      <c r="G53" s="146">
        <v>1</v>
      </c>
      <c r="H53" s="5" t="s">
        <v>541</v>
      </c>
      <c r="I53" s="1">
        <v>10</v>
      </c>
      <c r="J53" s="147">
        <v>8</v>
      </c>
      <c r="K53" s="148">
        <v>111</v>
      </c>
      <c r="L53" s="148">
        <v>103</v>
      </c>
      <c r="M53" s="145" t="s">
        <v>67</v>
      </c>
      <c r="N53" s="5">
        <v>181.5</v>
      </c>
      <c r="O53" s="5" t="s">
        <v>25</v>
      </c>
      <c r="P53" s="149" t="s">
        <v>52</v>
      </c>
      <c r="Q53" s="6" t="s">
        <v>589</v>
      </c>
      <c r="R53" s="150" t="s">
        <v>589</v>
      </c>
      <c r="S53" s="151" t="s">
        <v>589</v>
      </c>
      <c r="T53" s="152" t="s">
        <v>590</v>
      </c>
      <c r="U53" s="148" t="s">
        <v>522</v>
      </c>
      <c r="V53" s="153" t="s">
        <v>591</v>
      </c>
      <c r="W53" s="6" t="s">
        <v>49</v>
      </c>
      <c r="X53" s="154"/>
      <c r="Y53" s="154"/>
      <c r="Z53" s="6" t="s">
        <v>138</v>
      </c>
    </row>
    <row r="54" spans="1:26" ht="43.5" customHeight="1">
      <c r="A54" s="134">
        <v>34</v>
      </c>
      <c r="B54" s="177">
        <v>42660</v>
      </c>
      <c r="C54" s="188" t="s">
        <v>595</v>
      </c>
      <c r="D54" s="188" t="s">
        <v>596</v>
      </c>
      <c r="E54" s="133" t="s">
        <v>597</v>
      </c>
      <c r="F54" s="179">
        <v>20526.32</v>
      </c>
      <c r="G54" s="146">
        <v>1</v>
      </c>
      <c r="H54" s="5" t="s">
        <v>92</v>
      </c>
      <c r="I54" s="1">
        <v>10</v>
      </c>
      <c r="J54" s="147">
        <v>8</v>
      </c>
      <c r="K54" s="148">
        <v>111</v>
      </c>
      <c r="L54" s="148">
        <v>103</v>
      </c>
      <c r="M54" s="145" t="s">
        <v>67</v>
      </c>
      <c r="N54" s="5">
        <v>181.5</v>
      </c>
      <c r="O54" s="5" t="s">
        <v>25</v>
      </c>
      <c r="P54" s="149" t="s">
        <v>52</v>
      </c>
      <c r="Q54" s="6" t="s">
        <v>589</v>
      </c>
      <c r="R54" s="150" t="s">
        <v>589</v>
      </c>
      <c r="S54" s="151" t="s">
        <v>589</v>
      </c>
      <c r="T54" s="152" t="s">
        <v>590</v>
      </c>
      <c r="U54" s="148" t="s">
        <v>522</v>
      </c>
      <c r="V54" s="153" t="s">
        <v>591</v>
      </c>
      <c r="W54" s="6" t="s">
        <v>49</v>
      </c>
      <c r="X54" s="154"/>
      <c r="Y54" s="154"/>
      <c r="Z54" s="6" t="s">
        <v>188</v>
      </c>
    </row>
    <row r="55" spans="1:26" ht="43.5" customHeight="1">
      <c r="A55" s="134">
        <v>35</v>
      </c>
      <c r="B55" s="177">
        <v>42660</v>
      </c>
      <c r="C55" s="188" t="s">
        <v>148</v>
      </c>
      <c r="D55" s="188" t="s">
        <v>588</v>
      </c>
      <c r="E55" s="133" t="s">
        <v>92</v>
      </c>
      <c r="F55" s="179">
        <v>15701.3</v>
      </c>
      <c r="G55" s="146">
        <v>1</v>
      </c>
      <c r="H55" s="5" t="s">
        <v>92</v>
      </c>
      <c r="I55" s="1">
        <v>10</v>
      </c>
      <c r="J55" s="147">
        <v>8</v>
      </c>
      <c r="K55" s="148">
        <v>111</v>
      </c>
      <c r="L55" s="148">
        <v>103</v>
      </c>
      <c r="M55" s="145" t="s">
        <v>67</v>
      </c>
      <c r="N55" s="5">
        <v>181.5</v>
      </c>
      <c r="O55" s="5" t="s">
        <v>25</v>
      </c>
      <c r="P55" s="149" t="s">
        <v>52</v>
      </c>
      <c r="Q55" s="6" t="s">
        <v>589</v>
      </c>
      <c r="R55" s="150" t="s">
        <v>589</v>
      </c>
      <c r="S55" s="151" t="s">
        <v>589</v>
      </c>
      <c r="T55" s="152" t="s">
        <v>590</v>
      </c>
      <c r="U55" s="148" t="s">
        <v>522</v>
      </c>
      <c r="V55" s="153" t="s">
        <v>591</v>
      </c>
      <c r="W55" s="6" t="s">
        <v>49</v>
      </c>
      <c r="X55" s="154"/>
      <c r="Y55" s="154"/>
      <c r="Z55" s="6" t="s">
        <v>188</v>
      </c>
    </row>
    <row r="56" spans="1:26" ht="43.5" customHeight="1">
      <c r="A56" s="32"/>
      <c r="B56" s="139">
        <v>42668</v>
      </c>
      <c r="C56" s="144" t="s">
        <v>598</v>
      </c>
      <c r="D56" s="144"/>
      <c r="E56" s="24" t="s">
        <v>599</v>
      </c>
      <c r="F56" s="140">
        <v>0</v>
      </c>
      <c r="G56" s="146">
        <v>1</v>
      </c>
      <c r="H56" s="5" t="s">
        <v>92</v>
      </c>
      <c r="I56" s="1">
        <v>10</v>
      </c>
      <c r="J56" s="147">
        <v>8</v>
      </c>
      <c r="K56" s="148">
        <v>111</v>
      </c>
      <c r="L56" s="148">
        <v>103</v>
      </c>
      <c r="M56" s="145" t="s">
        <v>67</v>
      </c>
      <c r="N56" s="5">
        <v>181.5</v>
      </c>
      <c r="O56" s="5" t="s">
        <v>25</v>
      </c>
      <c r="P56" s="149" t="s">
        <v>52</v>
      </c>
      <c r="Q56" s="6" t="s">
        <v>589</v>
      </c>
      <c r="R56" s="150" t="s">
        <v>589</v>
      </c>
      <c r="S56" s="151" t="s">
        <v>589</v>
      </c>
      <c r="T56" s="152" t="s">
        <v>590</v>
      </c>
      <c r="U56" s="148" t="s">
        <v>522</v>
      </c>
      <c r="V56" s="153" t="s">
        <v>591</v>
      </c>
      <c r="W56" s="6" t="s">
        <v>49</v>
      </c>
      <c r="X56" s="154"/>
      <c r="Y56" s="154"/>
      <c r="Z56" s="6" t="s">
        <v>188</v>
      </c>
    </row>
    <row r="57" spans="1:26" ht="43.5" customHeight="1">
      <c r="A57" s="134">
        <v>36</v>
      </c>
      <c r="B57" s="177">
        <v>42674</v>
      </c>
      <c r="C57" s="188" t="s">
        <v>43</v>
      </c>
      <c r="D57" s="188" t="s">
        <v>8</v>
      </c>
      <c r="E57" s="133" t="s">
        <v>119</v>
      </c>
      <c r="F57" s="179">
        <v>17910.86</v>
      </c>
      <c r="G57" s="146" t="s">
        <v>23</v>
      </c>
      <c r="H57" s="5">
        <v>200</v>
      </c>
      <c r="I57" s="1" t="s">
        <v>70</v>
      </c>
      <c r="J57" s="147">
        <v>30</v>
      </c>
      <c r="K57" s="148">
        <f>+H57-J57</f>
        <v>170</v>
      </c>
      <c r="L57" s="148" t="s">
        <v>15</v>
      </c>
      <c r="M57" s="145">
        <v>9</v>
      </c>
      <c r="N57" s="5">
        <v>88</v>
      </c>
      <c r="O57" s="5">
        <v>88</v>
      </c>
      <c r="P57" s="149" t="s">
        <v>67</v>
      </c>
      <c r="Q57" s="6">
        <v>181.5</v>
      </c>
      <c r="R57" s="150" t="s">
        <v>25</v>
      </c>
      <c r="S57" s="151" t="s">
        <v>52</v>
      </c>
      <c r="T57" s="152" t="s">
        <v>49</v>
      </c>
      <c r="U57" s="148">
        <v>440</v>
      </c>
      <c r="V57" s="153" t="s">
        <v>522</v>
      </c>
      <c r="W57" s="6">
        <v>16214</v>
      </c>
      <c r="X57" s="154">
        <v>11</v>
      </c>
      <c r="Y57" s="154" t="s">
        <v>138</v>
      </c>
      <c r="Z57" s="6"/>
    </row>
    <row r="58" spans="1:26" ht="43.5" customHeight="1">
      <c r="A58" s="134">
        <v>37</v>
      </c>
      <c r="B58" s="177">
        <v>42674</v>
      </c>
      <c r="C58" s="188" t="s">
        <v>593</v>
      </c>
      <c r="D58" s="188" t="s">
        <v>240</v>
      </c>
      <c r="E58" s="133" t="s">
        <v>92</v>
      </c>
      <c r="F58" s="179">
        <v>15321.28</v>
      </c>
      <c r="G58" s="146">
        <v>1</v>
      </c>
      <c r="H58" s="5" t="s">
        <v>92</v>
      </c>
      <c r="I58" s="1">
        <v>10</v>
      </c>
      <c r="J58" s="147">
        <v>8</v>
      </c>
      <c r="K58" s="148">
        <v>111</v>
      </c>
      <c r="L58" s="148">
        <v>103</v>
      </c>
      <c r="M58" s="145" t="s">
        <v>67</v>
      </c>
      <c r="N58" s="5">
        <v>181.5</v>
      </c>
      <c r="O58" s="5" t="s">
        <v>25</v>
      </c>
      <c r="P58" s="149" t="s">
        <v>52</v>
      </c>
      <c r="Q58" s="6" t="s">
        <v>589</v>
      </c>
      <c r="R58" s="150" t="s">
        <v>589</v>
      </c>
      <c r="S58" s="151" t="s">
        <v>589</v>
      </c>
      <c r="T58" s="152" t="s">
        <v>590</v>
      </c>
      <c r="U58" s="148" t="s">
        <v>522</v>
      </c>
      <c r="V58" s="153" t="s">
        <v>591</v>
      </c>
      <c r="W58" s="6" t="s">
        <v>49</v>
      </c>
      <c r="X58" s="154"/>
      <c r="Y58" s="154"/>
      <c r="Z58" s="6" t="s">
        <v>188</v>
      </c>
    </row>
    <row r="59" spans="2:26" ht="41.25" customHeight="1">
      <c r="B59" s="139"/>
      <c r="C59" s="33"/>
      <c r="D59" s="21"/>
      <c r="E59" s="24"/>
      <c r="F59" s="140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46"/>
      <c r="Y59" s="143"/>
      <c r="Z59" s="52"/>
    </row>
    <row r="60" spans="1:26" ht="43.5" customHeight="1">
      <c r="A60" s="134">
        <v>38</v>
      </c>
      <c r="B60" s="177">
        <v>42681</v>
      </c>
      <c r="C60" s="188" t="s">
        <v>593</v>
      </c>
      <c r="D60" s="188" t="s">
        <v>240</v>
      </c>
      <c r="E60" s="133" t="s">
        <v>331</v>
      </c>
      <c r="F60" s="179">
        <v>15321.28</v>
      </c>
      <c r="G60" s="146">
        <v>1</v>
      </c>
      <c r="H60" s="5"/>
      <c r="I60" s="1">
        <v>10</v>
      </c>
      <c r="J60" s="147">
        <v>8</v>
      </c>
      <c r="K60" s="148">
        <v>111</v>
      </c>
      <c r="L60" s="148">
        <v>103</v>
      </c>
      <c r="M60" s="145" t="s">
        <v>67</v>
      </c>
      <c r="N60" s="5">
        <v>181.5</v>
      </c>
      <c r="O60" s="5" t="s">
        <v>25</v>
      </c>
      <c r="P60" s="149" t="s">
        <v>52</v>
      </c>
      <c r="Q60" s="6" t="s">
        <v>589</v>
      </c>
      <c r="R60" s="150" t="s">
        <v>589</v>
      </c>
      <c r="S60" s="151" t="s">
        <v>589</v>
      </c>
      <c r="T60" s="152" t="s">
        <v>590</v>
      </c>
      <c r="U60" s="148" t="s">
        <v>522</v>
      </c>
      <c r="V60" s="153" t="s">
        <v>591</v>
      </c>
      <c r="W60" s="6" t="s">
        <v>49</v>
      </c>
      <c r="X60" s="154"/>
      <c r="Y60" s="154"/>
      <c r="Z60" s="6" t="s">
        <v>188</v>
      </c>
    </row>
    <row r="61" spans="1:26" ht="43.5" customHeight="1">
      <c r="A61" s="134">
        <v>39</v>
      </c>
      <c r="B61" s="177">
        <v>42688</v>
      </c>
      <c r="C61" s="188" t="s">
        <v>593</v>
      </c>
      <c r="D61" s="188" t="s">
        <v>240</v>
      </c>
      <c r="E61" s="133" t="s">
        <v>562</v>
      </c>
      <c r="F61" s="179">
        <v>15321.28</v>
      </c>
      <c r="G61" s="146">
        <v>1</v>
      </c>
      <c r="H61" s="5"/>
      <c r="I61" s="1">
        <v>10</v>
      </c>
      <c r="J61" s="147">
        <v>8</v>
      </c>
      <c r="K61" s="148">
        <v>111</v>
      </c>
      <c r="L61" s="148">
        <v>103</v>
      </c>
      <c r="M61" s="145" t="s">
        <v>67</v>
      </c>
      <c r="N61" s="5">
        <v>181.5</v>
      </c>
      <c r="O61" s="5" t="s">
        <v>25</v>
      </c>
      <c r="P61" s="149" t="s">
        <v>52</v>
      </c>
      <c r="Q61" s="6" t="s">
        <v>589</v>
      </c>
      <c r="R61" s="150" t="s">
        <v>589</v>
      </c>
      <c r="S61" s="151" t="s">
        <v>589</v>
      </c>
      <c r="T61" s="152" t="s">
        <v>590</v>
      </c>
      <c r="U61" s="148" t="s">
        <v>522</v>
      </c>
      <c r="V61" s="153" t="s">
        <v>591</v>
      </c>
      <c r="W61" s="6" t="s">
        <v>49</v>
      </c>
      <c r="X61" s="154"/>
      <c r="Y61" s="154"/>
      <c r="Z61" s="6" t="s">
        <v>188</v>
      </c>
    </row>
    <row r="62" spans="1:26" ht="43.5" customHeight="1">
      <c r="A62" s="134">
        <v>40</v>
      </c>
      <c r="B62" s="177">
        <v>42688</v>
      </c>
      <c r="C62" s="188" t="s">
        <v>43</v>
      </c>
      <c r="D62" s="188" t="s">
        <v>8</v>
      </c>
      <c r="E62" s="133" t="s">
        <v>628</v>
      </c>
      <c r="F62" s="179">
        <v>17910.86</v>
      </c>
      <c r="G62" s="146">
        <v>1</v>
      </c>
      <c r="H62" s="5"/>
      <c r="I62" s="1">
        <v>10</v>
      </c>
      <c r="J62" s="147">
        <v>8</v>
      </c>
      <c r="K62" s="148">
        <v>111</v>
      </c>
      <c r="L62" s="148">
        <v>103</v>
      </c>
      <c r="M62" s="145" t="s">
        <v>67</v>
      </c>
      <c r="N62" s="5">
        <v>181.5</v>
      </c>
      <c r="O62" s="5" t="s">
        <v>25</v>
      </c>
      <c r="P62" s="149" t="s">
        <v>52</v>
      </c>
      <c r="Q62" s="6" t="s">
        <v>589</v>
      </c>
      <c r="R62" s="150" t="s">
        <v>589</v>
      </c>
      <c r="S62" s="151" t="s">
        <v>589</v>
      </c>
      <c r="T62" s="152" t="s">
        <v>590</v>
      </c>
      <c r="U62" s="148" t="s">
        <v>522</v>
      </c>
      <c r="V62" s="153" t="s">
        <v>591</v>
      </c>
      <c r="W62" s="6" t="s">
        <v>49</v>
      </c>
      <c r="X62" s="154"/>
      <c r="Y62" s="154"/>
      <c r="Z62" s="6" t="s">
        <v>188</v>
      </c>
    </row>
    <row r="63" spans="1:26" ht="43.5" customHeight="1">
      <c r="A63" s="134">
        <v>41</v>
      </c>
      <c r="B63" s="177">
        <v>42702</v>
      </c>
      <c r="C63" s="188" t="s">
        <v>574</v>
      </c>
      <c r="D63" s="188" t="s">
        <v>630</v>
      </c>
      <c r="E63" s="133" t="s">
        <v>541</v>
      </c>
      <c r="F63" s="179">
        <v>17837.9</v>
      </c>
      <c r="G63" s="146">
        <v>1</v>
      </c>
      <c r="H63" s="5" t="s">
        <v>631</v>
      </c>
      <c r="I63" s="1">
        <v>10</v>
      </c>
      <c r="J63" s="147">
        <v>8</v>
      </c>
      <c r="K63" s="148">
        <v>111</v>
      </c>
      <c r="L63" s="148">
        <v>103</v>
      </c>
      <c r="M63" s="145" t="s">
        <v>67</v>
      </c>
      <c r="N63" s="5">
        <v>181.5</v>
      </c>
      <c r="O63" s="5" t="s">
        <v>25</v>
      </c>
      <c r="P63" s="149" t="s">
        <v>52</v>
      </c>
      <c r="Q63" s="6" t="s">
        <v>589</v>
      </c>
      <c r="R63" s="150" t="s">
        <v>589</v>
      </c>
      <c r="S63" s="151" t="s">
        <v>589</v>
      </c>
      <c r="T63" s="152" t="s">
        <v>590</v>
      </c>
      <c r="U63" s="148" t="s">
        <v>522</v>
      </c>
      <c r="V63" s="153" t="s">
        <v>591</v>
      </c>
      <c r="W63" s="6" t="s">
        <v>49</v>
      </c>
      <c r="X63" s="154"/>
      <c r="Y63" s="154"/>
      <c r="Z63" s="6" t="s">
        <v>188</v>
      </c>
    </row>
    <row r="64" spans="1:26" s="190" customFormat="1" ht="43.5" customHeight="1">
      <c r="A64" s="32"/>
      <c r="B64" s="139"/>
      <c r="C64" s="144"/>
      <c r="D64" s="144"/>
      <c r="E64" s="24"/>
      <c r="F64" s="140"/>
      <c r="G64" s="146"/>
      <c r="H64" s="5"/>
      <c r="I64" s="1"/>
      <c r="J64" s="147"/>
      <c r="K64" s="148"/>
      <c r="L64" s="148"/>
      <c r="M64" s="145"/>
      <c r="N64" s="5"/>
      <c r="O64" s="5"/>
      <c r="P64" s="149"/>
      <c r="Q64" s="6"/>
      <c r="R64" s="150"/>
      <c r="S64" s="151"/>
      <c r="T64" s="152"/>
      <c r="U64" s="148"/>
      <c r="V64" s="153"/>
      <c r="W64" s="6"/>
      <c r="X64" s="154"/>
      <c r="Y64" s="154"/>
      <c r="Z64" s="6"/>
    </row>
    <row r="65" spans="1:26" ht="43.5" customHeight="1">
      <c r="A65" s="134">
        <v>42</v>
      </c>
      <c r="B65" s="177">
        <v>42702</v>
      </c>
      <c r="C65" s="188" t="s">
        <v>574</v>
      </c>
      <c r="D65" s="188" t="s">
        <v>8</v>
      </c>
      <c r="E65" s="133" t="s">
        <v>230</v>
      </c>
      <c r="F65" s="179">
        <v>17837.9</v>
      </c>
      <c r="G65" s="146">
        <v>1</v>
      </c>
      <c r="H65" s="5" t="s">
        <v>631</v>
      </c>
      <c r="I65" s="1">
        <v>10</v>
      </c>
      <c r="J65" s="147">
        <v>8</v>
      </c>
      <c r="K65" s="148">
        <v>111</v>
      </c>
      <c r="L65" s="148">
        <v>103</v>
      </c>
      <c r="M65" s="145" t="s">
        <v>67</v>
      </c>
      <c r="N65" s="5">
        <v>181.5</v>
      </c>
      <c r="O65" s="5" t="s">
        <v>25</v>
      </c>
      <c r="P65" s="149" t="s">
        <v>52</v>
      </c>
      <c r="Q65" s="6" t="s">
        <v>589</v>
      </c>
      <c r="R65" s="150" t="s">
        <v>589</v>
      </c>
      <c r="S65" s="151" t="s">
        <v>589</v>
      </c>
      <c r="T65" s="152" t="s">
        <v>590</v>
      </c>
      <c r="U65" s="148" t="s">
        <v>522</v>
      </c>
      <c r="V65" s="153" t="s">
        <v>591</v>
      </c>
      <c r="W65" s="6" t="s">
        <v>49</v>
      </c>
      <c r="X65" s="154"/>
      <c r="Y65" s="154"/>
      <c r="Z65" s="6" t="s">
        <v>188</v>
      </c>
    </row>
    <row r="66" spans="2:26" s="190" customFormat="1" ht="43.5" customHeight="1">
      <c r="B66" s="139"/>
      <c r="C66" s="144"/>
      <c r="D66" s="144"/>
      <c r="E66" s="24"/>
      <c r="F66" s="140"/>
      <c r="G66" s="146"/>
      <c r="H66" s="5"/>
      <c r="I66" s="1"/>
      <c r="J66" s="147"/>
      <c r="K66" s="148"/>
      <c r="L66" s="148"/>
      <c r="M66" s="145"/>
      <c r="N66" s="5"/>
      <c r="O66" s="5"/>
      <c r="P66" s="149"/>
      <c r="Q66" s="6"/>
      <c r="R66" s="150"/>
      <c r="S66" s="151"/>
      <c r="T66" s="152"/>
      <c r="U66" s="148"/>
      <c r="V66" s="153"/>
      <c r="W66" s="6"/>
      <c r="X66" s="154"/>
      <c r="Y66" s="154"/>
      <c r="Z66" s="6"/>
    </row>
    <row r="67" spans="3:23" ht="25.5">
      <c r="C67" s="53" t="s">
        <v>381</v>
      </c>
      <c r="D67" s="158">
        <f>COUNTA(D4:D66)</f>
        <v>42</v>
      </c>
      <c r="F67" s="191">
        <f>SUM(F4:F65)</f>
        <v>666047.7200000002</v>
      </c>
      <c r="H67" s="8">
        <f>SUM(H4:H8)</f>
        <v>706.5</v>
      </c>
      <c r="M67" s="97">
        <f>SUM(M4:M8)</f>
        <v>51.2</v>
      </c>
      <c r="Q67" s="22">
        <f>SUM(Q4:Q13)</f>
        <v>1240.3</v>
      </c>
      <c r="W67" s="22">
        <f>SUM(W4:W46)</f>
        <v>211539</v>
      </c>
    </row>
  </sheetData>
  <sheetProtection/>
  <mergeCells count="6">
    <mergeCell ref="G26:Q26"/>
    <mergeCell ref="G35:W35"/>
    <mergeCell ref="G43:W43"/>
    <mergeCell ref="G44:W44"/>
    <mergeCell ref="A43:A44"/>
    <mergeCell ref="G46:W46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9"/>
  <sheetViews>
    <sheetView zoomScalePageLayoutView="0" workbookViewId="0" topLeftCell="A1">
      <pane xSplit="5" ySplit="3" topLeftCell="K8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18" sqref="L18"/>
    </sheetView>
  </sheetViews>
  <sheetFormatPr defaultColWidth="11.421875" defaultRowHeight="12.75"/>
  <cols>
    <col min="1" max="1" width="11.421875" style="8" customWidth="1"/>
    <col min="2" max="2" width="11.140625" style="8" bestFit="1" customWidth="1"/>
    <col min="3" max="3" width="16.28125" style="8" customWidth="1"/>
    <col min="4" max="4" width="15.421875" style="8" customWidth="1"/>
    <col min="5" max="5" width="16.00390625" style="8" customWidth="1"/>
    <col min="6" max="6" width="14.421875" style="8" customWidth="1"/>
    <col min="7" max="7" width="11.421875" style="8" customWidth="1"/>
    <col min="8" max="9" width="9.7109375" style="8" customWidth="1"/>
    <col min="10" max="11" width="10.00390625" style="8" customWidth="1"/>
    <col min="12" max="12" width="12.28125" style="8" bestFit="1" customWidth="1"/>
    <col min="13" max="17" width="8.7109375" style="8" customWidth="1"/>
    <col min="18" max="23" width="11.421875" style="8" customWidth="1"/>
    <col min="24" max="24" width="8.57421875" style="8" customWidth="1"/>
    <col min="25" max="25" width="10.00390625" style="8" customWidth="1"/>
    <col min="26" max="16384" width="11.421875" style="8" customWidth="1"/>
  </cols>
  <sheetData>
    <row r="1" spans="2:25" ht="15.75">
      <c r="B1" s="7" t="s">
        <v>134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6.5" thickBot="1">
      <c r="B2" s="9" t="s">
        <v>635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6" customHeight="1" thickTop="1">
      <c r="A3" s="202" t="s">
        <v>623</v>
      </c>
      <c r="B3" s="202" t="s">
        <v>0</v>
      </c>
      <c r="C3" s="202" t="s">
        <v>1</v>
      </c>
      <c r="D3" s="202" t="s">
        <v>2</v>
      </c>
      <c r="E3" s="202" t="s">
        <v>3</v>
      </c>
      <c r="F3" s="202" t="s">
        <v>577</v>
      </c>
      <c r="G3" s="202" t="s">
        <v>27</v>
      </c>
      <c r="H3" s="202" t="s">
        <v>45</v>
      </c>
      <c r="I3" s="202" t="s">
        <v>110</v>
      </c>
      <c r="J3" s="202" t="s">
        <v>57</v>
      </c>
      <c r="K3" s="202" t="s">
        <v>4</v>
      </c>
      <c r="L3" s="202" t="s">
        <v>5</v>
      </c>
      <c r="M3" s="202" t="s">
        <v>10</v>
      </c>
      <c r="N3" s="202" t="s">
        <v>28</v>
      </c>
      <c r="O3" s="202" t="s">
        <v>29</v>
      </c>
      <c r="P3" s="202" t="s">
        <v>66</v>
      </c>
      <c r="Q3" s="202" t="s">
        <v>6</v>
      </c>
      <c r="R3" s="202" t="s">
        <v>30</v>
      </c>
      <c r="S3" s="202" t="s">
        <v>50</v>
      </c>
      <c r="T3" s="202" t="s">
        <v>7</v>
      </c>
      <c r="U3" s="202" t="s">
        <v>259</v>
      </c>
      <c r="V3" s="202" t="s">
        <v>260</v>
      </c>
      <c r="W3" s="202" t="s">
        <v>256</v>
      </c>
      <c r="X3" s="202" t="s">
        <v>258</v>
      </c>
      <c r="Y3" s="202" t="s">
        <v>31</v>
      </c>
    </row>
    <row r="4" spans="1:25" ht="26.25" customHeight="1">
      <c r="A4" s="247" t="s">
        <v>673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6" ht="25.5" customHeight="1">
      <c r="A5" s="203">
        <v>1</v>
      </c>
      <c r="B5" s="204">
        <v>42751</v>
      </c>
      <c r="C5" s="205" t="s">
        <v>338</v>
      </c>
      <c r="D5" s="206" t="s">
        <v>8</v>
      </c>
      <c r="E5" s="207" t="s">
        <v>636</v>
      </c>
      <c r="F5" s="208">
        <v>18114</v>
      </c>
      <c r="G5" s="209" t="s">
        <v>35</v>
      </c>
      <c r="H5" s="210" t="s">
        <v>637</v>
      </c>
      <c r="I5" s="211" t="s">
        <v>70</v>
      </c>
      <c r="J5" s="211">
        <v>20</v>
      </c>
      <c r="K5" s="212">
        <v>93</v>
      </c>
      <c r="L5" s="211" t="s">
        <v>15</v>
      </c>
      <c r="M5" s="213">
        <v>17</v>
      </c>
      <c r="N5" s="214">
        <v>39</v>
      </c>
      <c r="O5" s="209"/>
      <c r="P5" s="209" t="s">
        <v>67</v>
      </c>
      <c r="Q5" s="215">
        <v>90</v>
      </c>
      <c r="R5" s="209" t="s">
        <v>24</v>
      </c>
      <c r="S5" s="203" t="s">
        <v>52</v>
      </c>
      <c r="T5" s="209" t="s">
        <v>49</v>
      </c>
      <c r="U5" s="209">
        <v>480</v>
      </c>
      <c r="V5" s="209" t="s">
        <v>638</v>
      </c>
      <c r="W5" s="216"/>
      <c r="X5" s="217">
        <v>11</v>
      </c>
      <c r="Y5" s="203" t="s">
        <v>138</v>
      </c>
      <c r="Z5" s="52"/>
    </row>
    <row r="6" spans="1:26" s="157" customFormat="1" ht="41.25" customHeight="1">
      <c r="A6" s="203">
        <v>2</v>
      </c>
      <c r="B6" s="204">
        <v>42765</v>
      </c>
      <c r="C6" s="205" t="s">
        <v>634</v>
      </c>
      <c r="D6" s="206" t="s">
        <v>240</v>
      </c>
      <c r="E6" s="206" t="s">
        <v>639</v>
      </c>
      <c r="F6" s="208">
        <v>16188</v>
      </c>
      <c r="G6" s="209" t="s">
        <v>35</v>
      </c>
      <c r="H6" s="242">
        <v>100</v>
      </c>
      <c r="I6" s="240" t="s">
        <v>70</v>
      </c>
      <c r="J6" s="240">
        <v>16.5</v>
      </c>
      <c r="K6" s="243">
        <f>+H6-J6</f>
        <v>83.5</v>
      </c>
      <c r="L6" s="240" t="s">
        <v>15</v>
      </c>
      <c r="M6" s="222">
        <v>0</v>
      </c>
      <c r="N6" s="219">
        <v>93.5</v>
      </c>
      <c r="O6" s="218">
        <v>0</v>
      </c>
      <c r="P6" s="218" t="s">
        <v>67</v>
      </c>
      <c r="Q6" s="214">
        <v>174</v>
      </c>
      <c r="R6" s="203" t="s">
        <v>12</v>
      </c>
      <c r="S6" s="241" t="s">
        <v>52</v>
      </c>
      <c r="T6" s="203" t="s">
        <v>46</v>
      </c>
      <c r="U6" s="218" t="s">
        <v>444</v>
      </c>
      <c r="V6" s="218" t="s">
        <v>445</v>
      </c>
      <c r="W6" s="224"/>
      <c r="X6" s="225"/>
      <c r="Y6" s="209" t="s">
        <v>530</v>
      </c>
      <c r="Z6" s="156"/>
    </row>
    <row r="7" spans="1:26" s="157" customFormat="1" ht="23.25" customHeight="1">
      <c r="A7" s="226"/>
      <c r="B7" s="227"/>
      <c r="C7" s="228"/>
      <c r="D7" s="229"/>
      <c r="E7" s="229"/>
      <c r="F7" s="230"/>
      <c r="G7" s="232"/>
      <c r="H7" s="219"/>
      <c r="I7" s="220"/>
      <c r="J7" s="220"/>
      <c r="K7" s="221"/>
      <c r="L7" s="220"/>
      <c r="M7" s="222"/>
      <c r="N7" s="219"/>
      <c r="O7" s="218"/>
      <c r="P7" s="218"/>
      <c r="Q7" s="233"/>
      <c r="R7" s="226"/>
      <c r="S7" s="238"/>
      <c r="T7" s="226"/>
      <c r="U7" s="218"/>
      <c r="V7" s="218"/>
      <c r="W7" s="224"/>
      <c r="X7" s="225"/>
      <c r="Y7" s="232"/>
      <c r="Z7" s="156"/>
    </row>
    <row r="8" spans="1:26" s="157" customFormat="1" ht="27" customHeight="1">
      <c r="A8" s="246" t="s">
        <v>674</v>
      </c>
      <c r="B8" s="227"/>
      <c r="C8" s="228"/>
      <c r="D8" s="229"/>
      <c r="E8" s="229"/>
      <c r="F8" s="230"/>
      <c r="G8" s="218"/>
      <c r="H8" s="219"/>
      <c r="I8" s="220"/>
      <c r="J8" s="220"/>
      <c r="K8" s="221"/>
      <c r="L8" s="220"/>
      <c r="M8" s="222"/>
      <c r="N8" s="219"/>
      <c r="O8" s="218"/>
      <c r="P8" s="218"/>
      <c r="Q8" s="219"/>
      <c r="R8" s="218"/>
      <c r="S8" s="223"/>
      <c r="T8" s="218"/>
      <c r="U8" s="218"/>
      <c r="V8" s="218"/>
      <c r="W8" s="224"/>
      <c r="X8" s="225"/>
      <c r="Y8" s="226"/>
      <c r="Z8" s="156"/>
    </row>
    <row r="9" spans="1:26" s="157" customFormat="1" ht="40.5" customHeight="1">
      <c r="A9" s="203">
        <v>3</v>
      </c>
      <c r="B9" s="204">
        <v>42782</v>
      </c>
      <c r="C9" s="205" t="s">
        <v>640</v>
      </c>
      <c r="D9" s="206" t="s">
        <v>240</v>
      </c>
      <c r="E9" s="207" t="s">
        <v>526</v>
      </c>
      <c r="F9" s="208">
        <v>14464.63</v>
      </c>
      <c r="G9" s="203" t="s">
        <v>20</v>
      </c>
      <c r="H9" s="214">
        <v>275</v>
      </c>
      <c r="I9" s="211" t="s">
        <v>70</v>
      </c>
      <c r="J9" s="220">
        <v>30</v>
      </c>
      <c r="K9" s="221">
        <f>+H9-J9</f>
        <v>245</v>
      </c>
      <c r="L9" s="220" t="s">
        <v>15</v>
      </c>
      <c r="M9" s="236"/>
      <c r="N9" s="233">
        <v>70.8</v>
      </c>
      <c r="O9" s="209" t="s">
        <v>647</v>
      </c>
      <c r="P9" s="232" t="s">
        <v>67</v>
      </c>
      <c r="Q9" s="215">
        <v>246</v>
      </c>
      <c r="R9" s="209" t="s">
        <v>12</v>
      </c>
      <c r="S9" s="203" t="s">
        <v>52</v>
      </c>
      <c r="T9" s="209" t="s">
        <v>55</v>
      </c>
      <c r="U9" s="209" t="s">
        <v>645</v>
      </c>
      <c r="V9" s="209" t="s">
        <v>646</v>
      </c>
      <c r="W9" s="237"/>
      <c r="X9" s="225">
        <v>11</v>
      </c>
      <c r="Y9" s="209" t="s">
        <v>530</v>
      </c>
      <c r="Z9" s="156"/>
    </row>
    <row r="10" spans="1:26" s="157" customFormat="1" ht="39.75" customHeight="1">
      <c r="A10" s="203">
        <v>4</v>
      </c>
      <c r="B10" s="204">
        <v>42407</v>
      </c>
      <c r="C10" s="205" t="s">
        <v>598</v>
      </c>
      <c r="D10" s="206" t="s">
        <v>240</v>
      </c>
      <c r="E10" s="207" t="s">
        <v>526</v>
      </c>
      <c r="F10" s="208">
        <v>18464</v>
      </c>
      <c r="G10" s="203" t="s">
        <v>20</v>
      </c>
      <c r="H10" s="214">
        <v>154</v>
      </c>
      <c r="I10" s="211" t="s">
        <v>70</v>
      </c>
      <c r="J10" s="211">
        <v>18</v>
      </c>
      <c r="K10" s="212">
        <f>+H10-J10</f>
        <v>136</v>
      </c>
      <c r="L10" s="211" t="s">
        <v>9</v>
      </c>
      <c r="M10" s="240" t="s">
        <v>641</v>
      </c>
      <c r="N10" s="214">
        <v>42</v>
      </c>
      <c r="O10" s="203">
        <v>42</v>
      </c>
      <c r="P10" s="203" t="s">
        <v>644</v>
      </c>
      <c r="Q10" s="214">
        <v>60</v>
      </c>
      <c r="R10" s="203" t="s">
        <v>24</v>
      </c>
      <c r="S10" s="241" t="s">
        <v>52</v>
      </c>
      <c r="T10" s="203" t="s">
        <v>11</v>
      </c>
      <c r="U10" s="203" t="s">
        <v>642</v>
      </c>
      <c r="V10" s="203" t="s">
        <v>643</v>
      </c>
      <c r="W10" s="224"/>
      <c r="X10" s="225"/>
      <c r="Y10" s="209" t="s">
        <v>530</v>
      </c>
      <c r="Z10" s="156"/>
    </row>
    <row r="11" spans="1:26" s="157" customFormat="1" ht="35.25" customHeight="1">
      <c r="A11" s="203">
        <v>5</v>
      </c>
      <c r="B11" s="204">
        <v>42780</v>
      </c>
      <c r="C11" s="205" t="s">
        <v>554</v>
      </c>
      <c r="D11" s="206" t="s">
        <v>72</v>
      </c>
      <c r="E11" s="206" t="s">
        <v>72</v>
      </c>
      <c r="F11" s="208">
        <v>23596</v>
      </c>
      <c r="G11" s="203">
        <v>8</v>
      </c>
      <c r="H11" s="214">
        <v>177</v>
      </c>
      <c r="I11" s="234" t="s">
        <v>70</v>
      </c>
      <c r="J11" s="234"/>
      <c r="K11" s="235"/>
      <c r="L11" s="234"/>
      <c r="M11" s="213">
        <v>12</v>
      </c>
      <c r="N11" s="214">
        <v>0</v>
      </c>
      <c r="O11" s="209">
        <v>35.3</v>
      </c>
      <c r="P11" s="209" t="s">
        <v>67</v>
      </c>
      <c r="Q11" s="215">
        <v>49.6</v>
      </c>
      <c r="R11" s="209" t="s">
        <v>24</v>
      </c>
      <c r="S11" s="203" t="s">
        <v>52</v>
      </c>
      <c r="T11" s="203" t="s">
        <v>690</v>
      </c>
      <c r="U11" s="259" t="s">
        <v>691</v>
      </c>
      <c r="V11" s="259" t="s">
        <v>692</v>
      </c>
      <c r="W11" s="224"/>
      <c r="X11" s="225"/>
      <c r="Y11" s="203" t="s">
        <v>540</v>
      </c>
      <c r="Z11" s="156"/>
    </row>
    <row r="12" spans="1:26" s="157" customFormat="1" ht="41.25" customHeight="1">
      <c r="A12" s="203">
        <v>6</v>
      </c>
      <c r="B12" s="204">
        <v>42787</v>
      </c>
      <c r="C12" s="205" t="s">
        <v>554</v>
      </c>
      <c r="D12" s="206" t="s">
        <v>648</v>
      </c>
      <c r="E12" s="206" t="s">
        <v>648</v>
      </c>
      <c r="F12" s="208">
        <v>23596</v>
      </c>
      <c r="G12" s="203">
        <v>6</v>
      </c>
      <c r="H12" s="214">
        <v>157</v>
      </c>
      <c r="I12" s="234" t="s">
        <v>70</v>
      </c>
      <c r="J12" s="220">
        <v>62.5</v>
      </c>
      <c r="K12" s="221">
        <f>+H11-J12</f>
        <v>114.5</v>
      </c>
      <c r="L12" s="220" t="s">
        <v>9</v>
      </c>
      <c r="M12" s="222">
        <v>16.6</v>
      </c>
      <c r="N12" s="219">
        <v>9</v>
      </c>
      <c r="O12" s="218"/>
      <c r="P12" s="218" t="s">
        <v>67</v>
      </c>
      <c r="Q12" s="233">
        <v>149</v>
      </c>
      <c r="R12" s="226">
        <v>2</v>
      </c>
      <c r="S12" s="223"/>
      <c r="T12" s="218"/>
      <c r="U12" s="218"/>
      <c r="V12" s="218"/>
      <c r="W12" s="224">
        <v>2618</v>
      </c>
      <c r="X12" s="225"/>
      <c r="Y12" s="203" t="s">
        <v>540</v>
      </c>
      <c r="Z12" s="156"/>
    </row>
    <row r="13" spans="1:26" s="157" customFormat="1" ht="41.25" customHeight="1">
      <c r="A13" s="203">
        <v>7</v>
      </c>
      <c r="B13" s="204">
        <v>42773</v>
      </c>
      <c r="C13" s="205" t="s">
        <v>213</v>
      </c>
      <c r="D13" s="207" t="s">
        <v>649</v>
      </c>
      <c r="E13" s="207" t="s">
        <v>649</v>
      </c>
      <c r="F13" s="208">
        <v>19446.16</v>
      </c>
      <c r="G13" s="203">
        <v>10</v>
      </c>
      <c r="H13" s="214">
        <v>336</v>
      </c>
      <c r="I13" s="211" t="s">
        <v>70</v>
      </c>
      <c r="J13" s="211">
        <v>100</v>
      </c>
      <c r="K13" s="212">
        <f>+H13-J13</f>
        <v>236</v>
      </c>
      <c r="L13" s="211" t="s">
        <v>9</v>
      </c>
      <c r="M13" s="256">
        <v>9</v>
      </c>
      <c r="N13" s="214">
        <v>178</v>
      </c>
      <c r="O13" s="203">
        <v>184</v>
      </c>
      <c r="P13" s="203" t="s">
        <v>67</v>
      </c>
      <c r="Q13" s="214">
        <v>236</v>
      </c>
      <c r="R13" s="203">
        <v>3</v>
      </c>
      <c r="S13" s="223" t="s">
        <v>52</v>
      </c>
      <c r="T13" s="218" t="s">
        <v>46</v>
      </c>
      <c r="U13" s="218" t="s">
        <v>543</v>
      </c>
      <c r="V13" s="218" t="s">
        <v>542</v>
      </c>
      <c r="W13" s="224">
        <v>5782</v>
      </c>
      <c r="X13" s="225"/>
      <c r="Y13" s="203" t="s">
        <v>657</v>
      </c>
      <c r="Z13" s="156"/>
    </row>
    <row r="14" spans="1:26" s="157" customFormat="1" ht="41.25" customHeight="1">
      <c r="A14" s="203">
        <v>8</v>
      </c>
      <c r="B14" s="204">
        <v>42780</v>
      </c>
      <c r="C14" s="205" t="s">
        <v>213</v>
      </c>
      <c r="D14" s="206" t="s">
        <v>240</v>
      </c>
      <c r="E14" s="207" t="s">
        <v>218</v>
      </c>
      <c r="F14" s="208">
        <v>19446.16</v>
      </c>
      <c r="G14" s="203" t="s">
        <v>678</v>
      </c>
      <c r="H14" s="214">
        <v>200</v>
      </c>
      <c r="I14" s="211" t="s">
        <v>70</v>
      </c>
      <c r="J14" s="220">
        <v>39.5</v>
      </c>
      <c r="K14" s="221">
        <f>+H14-J14</f>
        <v>160.5</v>
      </c>
      <c r="L14" s="220" t="s">
        <v>15</v>
      </c>
      <c r="M14" s="239">
        <v>27</v>
      </c>
      <c r="N14" s="233">
        <v>74</v>
      </c>
      <c r="O14" s="218">
        <v>80</v>
      </c>
      <c r="P14" s="218" t="s">
        <v>67</v>
      </c>
      <c r="Q14" s="214">
        <v>116</v>
      </c>
      <c r="R14" s="203">
        <v>6</v>
      </c>
      <c r="S14" s="241" t="s">
        <v>52</v>
      </c>
      <c r="T14" s="203" t="s">
        <v>49</v>
      </c>
      <c r="U14" s="226" t="s">
        <v>543</v>
      </c>
      <c r="V14" s="226" t="s">
        <v>542</v>
      </c>
      <c r="W14" s="224">
        <v>5782</v>
      </c>
      <c r="X14" s="225"/>
      <c r="Y14" s="203" t="s">
        <v>657</v>
      </c>
      <c r="Z14" s="156"/>
    </row>
    <row r="15" spans="1:26" s="157" customFormat="1" ht="41.25" customHeight="1">
      <c r="A15" s="203">
        <v>9</v>
      </c>
      <c r="B15" s="204">
        <v>42788</v>
      </c>
      <c r="C15" s="205" t="s">
        <v>213</v>
      </c>
      <c r="D15" s="206" t="s">
        <v>240</v>
      </c>
      <c r="E15" s="207" t="s">
        <v>650</v>
      </c>
      <c r="F15" s="208">
        <v>19446.16</v>
      </c>
      <c r="G15" s="203" t="s">
        <v>678</v>
      </c>
      <c r="H15" s="214">
        <v>300</v>
      </c>
      <c r="I15" s="234" t="s">
        <v>70</v>
      </c>
      <c r="J15" s="234">
        <v>6</v>
      </c>
      <c r="K15" s="235">
        <f>+H15-J15</f>
        <v>294</v>
      </c>
      <c r="L15" s="220" t="s">
        <v>15</v>
      </c>
      <c r="M15" s="239">
        <v>4</v>
      </c>
      <c r="N15" s="233">
        <v>25.5</v>
      </c>
      <c r="O15" s="226">
        <v>76.5</v>
      </c>
      <c r="P15" s="226" t="s">
        <v>67</v>
      </c>
      <c r="Q15" s="214">
        <v>164</v>
      </c>
      <c r="R15" s="203">
        <v>8</v>
      </c>
      <c r="S15" s="241" t="s">
        <v>52</v>
      </c>
      <c r="T15" s="203" t="s">
        <v>679</v>
      </c>
      <c r="U15" s="203">
        <v>440</v>
      </c>
      <c r="V15" s="226"/>
      <c r="W15" s="224">
        <v>5782</v>
      </c>
      <c r="X15" s="225"/>
      <c r="Y15" s="203" t="s">
        <v>657</v>
      </c>
      <c r="Z15" s="156"/>
    </row>
    <row r="16" spans="1:26" s="157" customFormat="1" ht="28.5" customHeight="1" thickBot="1">
      <c r="A16" s="203">
        <v>10</v>
      </c>
      <c r="B16" s="204">
        <v>42793</v>
      </c>
      <c r="C16" s="205" t="s">
        <v>652</v>
      </c>
      <c r="D16" s="206" t="s">
        <v>653</v>
      </c>
      <c r="E16" s="206" t="s">
        <v>653</v>
      </c>
      <c r="F16" s="208">
        <v>18676.26</v>
      </c>
      <c r="G16" s="226">
        <v>12</v>
      </c>
      <c r="H16" s="233">
        <v>190</v>
      </c>
      <c r="I16" s="220" t="s">
        <v>70</v>
      </c>
      <c r="J16" s="234">
        <v>28</v>
      </c>
      <c r="K16" s="235">
        <f>+H16-J16</f>
        <v>162</v>
      </c>
      <c r="L16" s="220" t="s">
        <v>9</v>
      </c>
      <c r="M16" s="222">
        <v>16.6</v>
      </c>
      <c r="N16" s="219">
        <v>52.5</v>
      </c>
      <c r="O16" s="218">
        <v>109</v>
      </c>
      <c r="P16" s="218" t="s">
        <v>67</v>
      </c>
      <c r="Q16" s="233">
        <v>152</v>
      </c>
      <c r="R16" s="226" t="s">
        <v>20</v>
      </c>
      <c r="S16" s="223" t="s">
        <v>52</v>
      </c>
      <c r="T16" s="218" t="s">
        <v>104</v>
      </c>
      <c r="U16" s="218" t="s">
        <v>444</v>
      </c>
      <c r="V16" s="218" t="s">
        <v>445</v>
      </c>
      <c r="W16" s="224">
        <v>2618</v>
      </c>
      <c r="X16" s="225"/>
      <c r="Y16" s="201" t="s">
        <v>573</v>
      </c>
      <c r="Z16" s="156"/>
    </row>
    <row r="17" spans="1:26" s="157" customFormat="1" ht="28.5" customHeight="1" thickTop="1">
      <c r="A17" s="226"/>
      <c r="B17" s="227"/>
      <c r="C17" s="228"/>
      <c r="D17" s="229"/>
      <c r="E17" s="229"/>
      <c r="F17" s="230"/>
      <c r="G17" s="226"/>
      <c r="H17" s="233"/>
      <c r="I17" s="220"/>
      <c r="J17" s="234"/>
      <c r="K17" s="235"/>
      <c r="L17" s="220"/>
      <c r="M17" s="222"/>
      <c r="N17" s="219"/>
      <c r="O17" s="218"/>
      <c r="P17" s="218"/>
      <c r="Q17" s="233"/>
      <c r="R17" s="226"/>
      <c r="S17" s="223"/>
      <c r="T17" s="218"/>
      <c r="U17" s="218"/>
      <c r="V17" s="218"/>
      <c r="W17" s="224"/>
      <c r="X17" s="225"/>
      <c r="Y17" s="155"/>
      <c r="Z17" s="156"/>
    </row>
    <row r="18" spans="1:26" s="157" customFormat="1" ht="29.25" customHeight="1">
      <c r="A18" s="246" t="s">
        <v>675</v>
      </c>
      <c r="B18" s="227"/>
      <c r="C18" s="228"/>
      <c r="D18" s="229"/>
      <c r="E18" s="231"/>
      <c r="F18" s="230"/>
      <c r="G18" s="226"/>
      <c r="H18" s="233"/>
      <c r="I18" s="234"/>
      <c r="J18" s="234"/>
      <c r="K18" s="235"/>
      <c r="L18" s="220"/>
      <c r="M18" s="239"/>
      <c r="N18" s="233"/>
      <c r="O18" s="226"/>
      <c r="P18" s="226"/>
      <c r="Q18" s="233"/>
      <c r="R18" s="226"/>
      <c r="S18" s="238"/>
      <c r="T18" s="226"/>
      <c r="U18" s="226"/>
      <c r="V18" s="226"/>
      <c r="W18" s="224"/>
      <c r="X18" s="225"/>
      <c r="Y18" s="226"/>
      <c r="Z18" s="156"/>
    </row>
    <row r="19" spans="1:26" s="157" customFormat="1" ht="41.25" customHeight="1">
      <c r="A19" s="203">
        <v>11</v>
      </c>
      <c r="B19" s="204">
        <v>42800</v>
      </c>
      <c r="C19" s="205" t="s">
        <v>632</v>
      </c>
      <c r="D19" s="206" t="s">
        <v>651</v>
      </c>
      <c r="E19" s="206" t="s">
        <v>651</v>
      </c>
      <c r="F19" s="208">
        <v>19812.14</v>
      </c>
      <c r="G19" s="203">
        <v>12</v>
      </c>
      <c r="H19" s="214">
        <v>170</v>
      </c>
      <c r="I19" s="240" t="s">
        <v>70</v>
      </c>
      <c r="J19" s="211">
        <v>28</v>
      </c>
      <c r="K19" s="212">
        <f aca="true" t="shared" si="0" ref="K19:K24">+H19-J19</f>
        <v>142</v>
      </c>
      <c r="L19" s="220" t="s">
        <v>9</v>
      </c>
      <c r="M19" s="222">
        <v>16.6</v>
      </c>
      <c r="N19" s="219">
        <v>52.5</v>
      </c>
      <c r="O19" s="218">
        <v>109</v>
      </c>
      <c r="P19" s="218" t="s">
        <v>67</v>
      </c>
      <c r="Q19" s="233">
        <v>112.8</v>
      </c>
      <c r="R19" s="226" t="s">
        <v>24</v>
      </c>
      <c r="S19" s="223" t="s">
        <v>52</v>
      </c>
      <c r="T19" s="218" t="s">
        <v>13</v>
      </c>
      <c r="U19" s="218" t="s">
        <v>444</v>
      </c>
      <c r="V19" s="218" t="s">
        <v>445</v>
      </c>
      <c r="W19" s="224">
        <v>2618</v>
      </c>
      <c r="X19" s="225"/>
      <c r="Y19" s="203" t="s">
        <v>540</v>
      </c>
      <c r="Z19" s="156"/>
    </row>
    <row r="20" spans="1:26" s="157" customFormat="1" ht="41.25" customHeight="1">
      <c r="A20" s="203">
        <v>12</v>
      </c>
      <c r="B20" s="204">
        <v>42808</v>
      </c>
      <c r="C20" s="205" t="s">
        <v>654</v>
      </c>
      <c r="D20" s="206" t="s">
        <v>240</v>
      </c>
      <c r="E20" s="207" t="s">
        <v>655</v>
      </c>
      <c r="F20" s="208">
        <v>0</v>
      </c>
      <c r="G20" s="226">
        <v>8</v>
      </c>
      <c r="H20" s="219">
        <v>234</v>
      </c>
      <c r="I20" s="234" t="s">
        <v>70</v>
      </c>
      <c r="J20" s="220">
        <v>62.5</v>
      </c>
      <c r="K20" s="221">
        <f t="shared" si="0"/>
        <v>171.5</v>
      </c>
      <c r="L20" s="220" t="s">
        <v>9</v>
      </c>
      <c r="M20" s="239">
        <v>19</v>
      </c>
      <c r="N20" s="233">
        <v>25.5</v>
      </c>
      <c r="O20" s="226">
        <v>52</v>
      </c>
      <c r="P20" s="226" t="s">
        <v>67</v>
      </c>
      <c r="Q20" s="233">
        <v>94.8</v>
      </c>
      <c r="R20" s="226">
        <v>2</v>
      </c>
      <c r="S20" s="238" t="s">
        <v>52</v>
      </c>
      <c r="T20" s="226" t="s">
        <v>46</v>
      </c>
      <c r="U20" s="226" t="s">
        <v>543</v>
      </c>
      <c r="V20" s="226" t="s">
        <v>542</v>
      </c>
      <c r="W20" s="224">
        <v>5782</v>
      </c>
      <c r="X20" s="225"/>
      <c r="Y20" s="203" t="s">
        <v>540</v>
      </c>
      <c r="Z20" s="156"/>
    </row>
    <row r="21" spans="1:26" s="157" customFormat="1" ht="41.25" customHeight="1">
      <c r="A21" s="203">
        <v>13</v>
      </c>
      <c r="B21" s="204">
        <v>42808</v>
      </c>
      <c r="C21" s="205" t="s">
        <v>652</v>
      </c>
      <c r="D21" s="206" t="s">
        <v>240</v>
      </c>
      <c r="E21" s="207" t="s">
        <v>656</v>
      </c>
      <c r="F21" s="208">
        <v>18676.26</v>
      </c>
      <c r="G21" s="226">
        <v>12</v>
      </c>
      <c r="H21" s="219">
        <v>234</v>
      </c>
      <c r="I21" s="234" t="s">
        <v>70</v>
      </c>
      <c r="J21" s="220">
        <v>62.5</v>
      </c>
      <c r="K21" s="221">
        <f t="shared" si="0"/>
        <v>171.5</v>
      </c>
      <c r="L21" s="220" t="s">
        <v>9</v>
      </c>
      <c r="M21" s="239">
        <v>19</v>
      </c>
      <c r="N21" s="233">
        <v>25.5</v>
      </c>
      <c r="O21" s="226">
        <v>52</v>
      </c>
      <c r="P21" s="226" t="s">
        <v>67</v>
      </c>
      <c r="Q21" s="233">
        <v>54</v>
      </c>
      <c r="R21" s="226">
        <v>8</v>
      </c>
      <c r="S21" s="238" t="s">
        <v>52</v>
      </c>
      <c r="T21" s="226" t="s">
        <v>46</v>
      </c>
      <c r="U21" s="226" t="s">
        <v>543</v>
      </c>
      <c r="V21" s="226" t="s">
        <v>542</v>
      </c>
      <c r="W21" s="224">
        <v>5782</v>
      </c>
      <c r="X21" s="225"/>
      <c r="Y21" s="203" t="s">
        <v>573</v>
      </c>
      <c r="Z21" s="156"/>
    </row>
    <row r="22" spans="1:26" s="157" customFormat="1" ht="41.25" customHeight="1">
      <c r="A22" s="203">
        <v>14</v>
      </c>
      <c r="B22" s="204">
        <v>42816</v>
      </c>
      <c r="C22" s="205" t="s">
        <v>114</v>
      </c>
      <c r="D22" s="206" t="s">
        <v>240</v>
      </c>
      <c r="E22" s="207" t="s">
        <v>658</v>
      </c>
      <c r="F22" s="208">
        <v>19953.13</v>
      </c>
      <c r="G22" s="226">
        <v>12</v>
      </c>
      <c r="H22" s="219">
        <v>170</v>
      </c>
      <c r="I22" s="234" t="s">
        <v>70</v>
      </c>
      <c r="J22" s="220">
        <v>10</v>
      </c>
      <c r="K22" s="221">
        <f t="shared" si="0"/>
        <v>160</v>
      </c>
      <c r="L22" s="234" t="s">
        <v>9</v>
      </c>
      <c r="M22" s="239">
        <v>6</v>
      </c>
      <c r="N22" s="233">
        <v>3</v>
      </c>
      <c r="O22" s="226">
        <v>37.9</v>
      </c>
      <c r="P22" s="226" t="s">
        <v>67</v>
      </c>
      <c r="Q22" s="233">
        <v>91.5</v>
      </c>
      <c r="R22" s="226">
        <v>6</v>
      </c>
      <c r="S22" s="238" t="s">
        <v>52</v>
      </c>
      <c r="T22" s="226" t="s">
        <v>53</v>
      </c>
      <c r="U22" s="226" t="s">
        <v>659</v>
      </c>
      <c r="V22" s="226">
        <v>39</v>
      </c>
      <c r="W22" s="224"/>
      <c r="X22" s="225"/>
      <c r="Y22" s="203" t="s">
        <v>573</v>
      </c>
      <c r="Z22" s="156"/>
    </row>
    <row r="23" spans="1:26" s="157" customFormat="1" ht="41.25" customHeight="1">
      <c r="A23" s="203">
        <v>15</v>
      </c>
      <c r="B23" s="204">
        <v>42821</v>
      </c>
      <c r="C23" s="205" t="s">
        <v>660</v>
      </c>
      <c r="D23" s="206" t="s">
        <v>661</v>
      </c>
      <c r="E23" s="207" t="s">
        <v>662</v>
      </c>
      <c r="F23" s="208">
        <v>20761.91</v>
      </c>
      <c r="G23" s="203">
        <v>12</v>
      </c>
      <c r="H23" s="214">
        <v>35</v>
      </c>
      <c r="I23" s="211" t="s">
        <v>70</v>
      </c>
      <c r="J23" s="240">
        <v>6</v>
      </c>
      <c r="K23" s="243">
        <f t="shared" si="0"/>
        <v>29</v>
      </c>
      <c r="L23" s="240" t="s">
        <v>9</v>
      </c>
      <c r="M23" s="256">
        <v>4.5</v>
      </c>
      <c r="N23" s="214">
        <v>7.62</v>
      </c>
      <c r="O23" s="203">
        <v>22</v>
      </c>
      <c r="P23" s="203" t="s">
        <v>67</v>
      </c>
      <c r="Q23" s="214">
        <v>27.85</v>
      </c>
      <c r="R23" s="203">
        <v>3</v>
      </c>
      <c r="S23" s="241" t="s">
        <v>52</v>
      </c>
      <c r="T23" s="203" t="s">
        <v>17</v>
      </c>
      <c r="U23" s="226" t="s">
        <v>667</v>
      </c>
      <c r="V23" s="226" t="s">
        <v>668</v>
      </c>
      <c r="W23" s="224"/>
      <c r="X23" s="225"/>
      <c r="Y23" s="203" t="s">
        <v>657</v>
      </c>
      <c r="Z23" s="156"/>
    </row>
    <row r="24" spans="1:26" s="157" customFormat="1" ht="41.25" customHeight="1">
      <c r="A24" s="203">
        <v>16</v>
      </c>
      <c r="B24" s="204">
        <v>42821</v>
      </c>
      <c r="C24" s="205" t="s">
        <v>165</v>
      </c>
      <c r="D24" s="206" t="s">
        <v>240</v>
      </c>
      <c r="E24" s="207" t="s">
        <v>663</v>
      </c>
      <c r="F24" s="208">
        <v>10564.28</v>
      </c>
      <c r="G24" s="226">
        <v>12</v>
      </c>
      <c r="H24" s="233">
        <v>171</v>
      </c>
      <c r="I24" s="234" t="s">
        <v>70</v>
      </c>
      <c r="J24" s="220">
        <v>6</v>
      </c>
      <c r="K24" s="221">
        <f t="shared" si="0"/>
        <v>165</v>
      </c>
      <c r="L24" s="220" t="s">
        <v>9</v>
      </c>
      <c r="M24" s="239">
        <v>4.5</v>
      </c>
      <c r="N24" s="233">
        <v>7.62</v>
      </c>
      <c r="O24" s="226">
        <v>22</v>
      </c>
      <c r="P24" s="226" t="s">
        <v>67</v>
      </c>
      <c r="Q24" s="233">
        <v>30</v>
      </c>
      <c r="R24" s="226">
        <v>3</v>
      </c>
      <c r="S24" s="238" t="s">
        <v>52</v>
      </c>
      <c r="T24" s="226" t="s">
        <v>17</v>
      </c>
      <c r="U24" s="226" t="s">
        <v>667</v>
      </c>
      <c r="V24" s="226" t="s">
        <v>668</v>
      </c>
      <c r="W24" s="224"/>
      <c r="X24" s="225"/>
      <c r="Y24" s="203" t="s">
        <v>657</v>
      </c>
      <c r="Z24" s="156"/>
    </row>
    <row r="25" spans="1:11" s="190" customFormat="1" ht="26.25" customHeight="1">
      <c r="A25" s="295" t="s">
        <v>705</v>
      </c>
      <c r="B25" s="295"/>
      <c r="C25" s="295"/>
      <c r="D25" s="295"/>
      <c r="E25" s="262">
        <v>16</v>
      </c>
      <c r="F25" s="270">
        <f>SUM(F5:F24)</f>
        <v>281205.09</v>
      </c>
      <c r="G25" s="263"/>
      <c r="H25" s="248"/>
      <c r="I25" s="200"/>
      <c r="J25" s="264"/>
      <c r="K25" s="263"/>
    </row>
    <row r="26" spans="1:26" s="157" customFormat="1" ht="41.25" customHeight="1">
      <c r="A26" s="246" t="s">
        <v>676</v>
      </c>
      <c r="B26" s="227"/>
      <c r="C26" s="228"/>
      <c r="D26" s="229"/>
      <c r="E26" s="231"/>
      <c r="F26" s="230"/>
      <c r="G26" s="226"/>
      <c r="H26" s="219"/>
      <c r="I26" s="234"/>
      <c r="J26" s="220"/>
      <c r="K26" s="221"/>
      <c r="L26" s="220"/>
      <c r="M26" s="239"/>
      <c r="N26" s="233"/>
      <c r="O26" s="226"/>
      <c r="P26" s="226"/>
      <c r="Q26" s="233"/>
      <c r="R26" s="226"/>
      <c r="S26" s="238"/>
      <c r="T26" s="226"/>
      <c r="U26" s="226"/>
      <c r="V26" s="226"/>
      <c r="W26" s="224"/>
      <c r="X26" s="225"/>
      <c r="Y26" s="226"/>
      <c r="Z26" s="156"/>
    </row>
    <row r="27" spans="1:26" s="157" customFormat="1" ht="41.25" customHeight="1">
      <c r="A27" s="203">
        <v>17</v>
      </c>
      <c r="B27" s="204" t="s">
        <v>665</v>
      </c>
      <c r="C27" s="205" t="s">
        <v>664</v>
      </c>
      <c r="D27" s="206" t="s">
        <v>240</v>
      </c>
      <c r="E27" s="207" t="s">
        <v>378</v>
      </c>
      <c r="F27" s="208">
        <v>19868.45</v>
      </c>
      <c r="G27" s="226"/>
      <c r="H27" s="219"/>
      <c r="I27" s="234"/>
      <c r="J27" s="220"/>
      <c r="K27" s="221"/>
      <c r="L27" s="220"/>
      <c r="M27" s="239"/>
      <c r="N27" s="233"/>
      <c r="O27" s="226"/>
      <c r="P27" s="226"/>
      <c r="Q27" s="233"/>
      <c r="R27" s="226"/>
      <c r="S27" s="238"/>
      <c r="T27" s="226"/>
      <c r="U27" s="226"/>
      <c r="V27" s="226"/>
      <c r="W27" s="224"/>
      <c r="X27" s="225"/>
      <c r="Y27" s="203" t="s">
        <v>657</v>
      </c>
      <c r="Z27" s="156"/>
    </row>
    <row r="28" spans="1:26" s="157" customFormat="1" ht="54" customHeight="1">
      <c r="A28" s="203">
        <v>18</v>
      </c>
      <c r="B28" s="204" t="s">
        <v>670</v>
      </c>
      <c r="C28" s="205" t="s">
        <v>39</v>
      </c>
      <c r="D28" s="206" t="s">
        <v>671</v>
      </c>
      <c r="E28" s="207" t="s">
        <v>92</v>
      </c>
      <c r="F28" s="208">
        <v>17958.63</v>
      </c>
      <c r="G28" s="226">
        <v>8</v>
      </c>
      <c r="H28" s="219">
        <v>275</v>
      </c>
      <c r="I28" s="234" t="s">
        <v>76</v>
      </c>
      <c r="J28" s="220"/>
      <c r="K28" s="221"/>
      <c r="L28" s="220"/>
      <c r="M28" s="239">
        <v>3.5</v>
      </c>
      <c r="N28" s="233">
        <v>120</v>
      </c>
      <c r="O28" s="226">
        <v>225</v>
      </c>
      <c r="P28" s="226" t="s">
        <v>67</v>
      </c>
      <c r="Q28" s="261" t="s">
        <v>693</v>
      </c>
      <c r="R28" s="260" t="s">
        <v>694</v>
      </c>
      <c r="S28" s="238" t="s">
        <v>52</v>
      </c>
      <c r="T28" s="226" t="s">
        <v>695</v>
      </c>
      <c r="U28" s="226"/>
      <c r="V28" s="226"/>
      <c r="W28" s="224"/>
      <c r="X28" s="225"/>
      <c r="Y28" s="203" t="s">
        <v>540</v>
      </c>
      <c r="Z28" s="156"/>
    </row>
    <row r="29" spans="1:26" s="157" customFormat="1" ht="41.25" customHeight="1">
      <c r="A29" s="203">
        <v>19</v>
      </c>
      <c r="B29" s="204">
        <v>42842</v>
      </c>
      <c r="C29" s="205" t="s">
        <v>660</v>
      </c>
      <c r="D29" s="206" t="s">
        <v>672</v>
      </c>
      <c r="E29" s="207" t="s">
        <v>672</v>
      </c>
      <c r="F29" s="208">
        <v>20761.91</v>
      </c>
      <c r="G29" s="226">
        <v>8</v>
      </c>
      <c r="H29" s="219">
        <v>35</v>
      </c>
      <c r="I29" s="234" t="s">
        <v>70</v>
      </c>
      <c r="J29" s="220">
        <v>6</v>
      </c>
      <c r="K29" s="221">
        <f>+H29-J29</f>
        <v>29</v>
      </c>
      <c r="L29" s="220" t="s">
        <v>9</v>
      </c>
      <c r="M29" s="239">
        <v>4.5</v>
      </c>
      <c r="N29" s="233">
        <v>7.62</v>
      </c>
      <c r="O29" s="226">
        <v>22</v>
      </c>
      <c r="P29" s="226" t="s">
        <v>67</v>
      </c>
      <c r="Q29" s="233">
        <v>30</v>
      </c>
      <c r="R29" s="226">
        <v>3</v>
      </c>
      <c r="S29" s="238" t="s">
        <v>52</v>
      </c>
      <c r="T29" s="226" t="s">
        <v>17</v>
      </c>
      <c r="U29" s="226" t="s">
        <v>667</v>
      </c>
      <c r="V29" s="226" t="s">
        <v>668</v>
      </c>
      <c r="W29" s="224"/>
      <c r="X29" s="225"/>
      <c r="Y29" s="203" t="s">
        <v>540</v>
      </c>
      <c r="Z29" s="156"/>
    </row>
    <row r="30" spans="1:26" s="157" customFormat="1" ht="41.25" customHeight="1">
      <c r="A30" s="226"/>
      <c r="B30" s="227"/>
      <c r="C30" s="228"/>
      <c r="D30" s="229"/>
      <c r="E30" s="231"/>
      <c r="F30" s="230"/>
      <c r="G30" s="226"/>
      <c r="H30" s="219"/>
      <c r="I30" s="234"/>
      <c r="J30" s="220"/>
      <c r="K30" s="221"/>
      <c r="L30" s="220"/>
      <c r="M30" s="239"/>
      <c r="N30" s="233"/>
      <c r="O30" s="226"/>
      <c r="P30" s="226"/>
      <c r="Q30" s="233"/>
      <c r="R30" s="226"/>
      <c r="S30" s="238"/>
      <c r="T30" s="226"/>
      <c r="U30" s="226"/>
      <c r="V30" s="226"/>
      <c r="W30" s="224"/>
      <c r="X30" s="225"/>
      <c r="Y30" s="226"/>
      <c r="Z30" s="156"/>
    </row>
    <row r="31" spans="1:26" s="157" customFormat="1" ht="41.25" customHeight="1">
      <c r="A31" s="246" t="s">
        <v>677</v>
      </c>
      <c r="B31" s="227"/>
      <c r="C31" s="228"/>
      <c r="D31" s="229"/>
      <c r="E31" s="231"/>
      <c r="F31" s="230"/>
      <c r="G31" s="226"/>
      <c r="H31" s="219"/>
      <c r="I31" s="234"/>
      <c r="J31" s="220"/>
      <c r="K31" s="221"/>
      <c r="L31" s="220"/>
      <c r="M31" s="239"/>
      <c r="N31" s="233"/>
      <c r="O31" s="226"/>
      <c r="P31" s="226"/>
      <c r="Q31" s="233"/>
      <c r="R31" s="226"/>
      <c r="S31" s="238"/>
      <c r="T31" s="226"/>
      <c r="U31" s="226"/>
      <c r="V31" s="226"/>
      <c r="W31" s="224"/>
      <c r="X31" s="225"/>
      <c r="Y31" s="226"/>
      <c r="Z31" s="156"/>
    </row>
    <row r="32" spans="1:26" s="157" customFormat="1" ht="41.25" customHeight="1">
      <c r="A32" s="203">
        <v>20</v>
      </c>
      <c r="B32" s="204">
        <v>42857</v>
      </c>
      <c r="C32" s="205" t="s">
        <v>664</v>
      </c>
      <c r="D32" s="206" t="s">
        <v>240</v>
      </c>
      <c r="E32" s="207" t="s">
        <v>666</v>
      </c>
      <c r="F32" s="208">
        <v>19868.45</v>
      </c>
      <c r="G32" s="226"/>
      <c r="H32" s="219"/>
      <c r="I32" s="234"/>
      <c r="J32" s="220"/>
      <c r="K32" s="221"/>
      <c r="L32" s="220"/>
      <c r="M32" s="239"/>
      <c r="N32" s="233"/>
      <c r="O32" s="226"/>
      <c r="P32" s="226"/>
      <c r="Q32" s="233"/>
      <c r="R32" s="226"/>
      <c r="S32" s="238"/>
      <c r="T32" s="226"/>
      <c r="U32" s="226"/>
      <c r="V32" s="226"/>
      <c r="W32" s="224"/>
      <c r="X32" s="225"/>
      <c r="Y32" s="226" t="s">
        <v>657</v>
      </c>
      <c r="Z32" s="156"/>
    </row>
    <row r="33" spans="1:26" s="157" customFormat="1" ht="41.25" customHeight="1">
      <c r="A33" s="203">
        <v>21</v>
      </c>
      <c r="B33" s="204">
        <v>42863</v>
      </c>
      <c r="C33" s="205" t="s">
        <v>664</v>
      </c>
      <c r="D33" s="206" t="s">
        <v>240</v>
      </c>
      <c r="E33" s="207" t="s">
        <v>680</v>
      </c>
      <c r="F33" s="208">
        <v>19868.45</v>
      </c>
      <c r="G33" s="226"/>
      <c r="H33" s="219"/>
      <c r="I33" s="234"/>
      <c r="J33" s="220"/>
      <c r="K33" s="235" t="s">
        <v>701</v>
      </c>
      <c r="L33" s="220"/>
      <c r="M33" s="239"/>
      <c r="N33" s="233"/>
      <c r="O33" s="226"/>
      <c r="P33" s="226"/>
      <c r="Q33" s="233"/>
      <c r="R33" s="226"/>
      <c r="S33" s="238"/>
      <c r="T33" s="226"/>
      <c r="U33" s="226"/>
      <c r="V33" s="226"/>
      <c r="W33" s="224"/>
      <c r="X33" s="225"/>
      <c r="Y33" s="226" t="s">
        <v>657</v>
      </c>
      <c r="Z33" s="156"/>
    </row>
    <row r="34" spans="1:26" s="157" customFormat="1" ht="41.25" customHeight="1">
      <c r="A34" s="203">
        <v>22</v>
      </c>
      <c r="B34" s="204">
        <v>42877</v>
      </c>
      <c r="C34" s="205" t="s">
        <v>634</v>
      </c>
      <c r="D34" s="206" t="s">
        <v>700</v>
      </c>
      <c r="E34" s="207" t="s">
        <v>541</v>
      </c>
      <c r="F34" s="208">
        <v>17137.34</v>
      </c>
      <c r="G34" s="203"/>
      <c r="H34" s="214"/>
      <c r="I34" s="211"/>
      <c r="J34" s="211"/>
      <c r="K34" s="212"/>
      <c r="L34" s="211"/>
      <c r="M34" s="256"/>
      <c r="N34" s="214"/>
      <c r="O34" s="203"/>
      <c r="P34" s="203"/>
      <c r="Q34" s="214"/>
      <c r="R34" s="203"/>
      <c r="S34" s="241"/>
      <c r="T34" s="226"/>
      <c r="U34" s="226"/>
      <c r="V34" s="203">
        <v>62</v>
      </c>
      <c r="W34" s="224"/>
      <c r="X34" s="225"/>
      <c r="Y34" s="226" t="s">
        <v>530</v>
      </c>
      <c r="Z34" s="156"/>
    </row>
    <row r="35" spans="1:26" s="157" customFormat="1" ht="41.25" customHeight="1">
      <c r="A35" s="203">
        <v>23</v>
      </c>
      <c r="B35" s="204">
        <v>42877</v>
      </c>
      <c r="C35" s="205" t="s">
        <v>608</v>
      </c>
      <c r="D35" s="206" t="s">
        <v>681</v>
      </c>
      <c r="E35" s="207" t="s">
        <v>541</v>
      </c>
      <c r="F35" s="208">
        <v>16330.12</v>
      </c>
      <c r="G35" s="203">
        <v>10</v>
      </c>
      <c r="H35" s="214">
        <v>193</v>
      </c>
      <c r="I35" s="211" t="s">
        <v>70</v>
      </c>
      <c r="J35" s="211">
        <v>48</v>
      </c>
      <c r="K35" s="212">
        <f>+H35-J35</f>
        <v>145</v>
      </c>
      <c r="L35" s="211" t="s">
        <v>9</v>
      </c>
      <c r="M35" s="256">
        <v>14.28</v>
      </c>
      <c r="N35" s="214">
        <v>28</v>
      </c>
      <c r="O35" s="203">
        <v>120</v>
      </c>
      <c r="P35" s="203" t="s">
        <v>67</v>
      </c>
      <c r="Q35" s="214">
        <v>120</v>
      </c>
      <c r="R35" s="203">
        <v>4</v>
      </c>
      <c r="S35" s="241" t="s">
        <v>52</v>
      </c>
      <c r="T35" s="226"/>
      <c r="U35" s="226"/>
      <c r="V35" s="203">
        <v>62</v>
      </c>
      <c r="W35" s="224"/>
      <c r="X35" s="225"/>
      <c r="Y35" s="226" t="s">
        <v>657</v>
      </c>
      <c r="Z35" s="156"/>
    </row>
    <row r="36" spans="1:26" s="157" customFormat="1" ht="41.25" customHeight="1">
      <c r="A36" s="203">
        <v>24</v>
      </c>
      <c r="B36" s="204">
        <v>42884</v>
      </c>
      <c r="C36" s="205" t="s">
        <v>682</v>
      </c>
      <c r="D36" s="206" t="s">
        <v>683</v>
      </c>
      <c r="E36" s="207" t="s">
        <v>683</v>
      </c>
      <c r="F36" s="208">
        <v>16622.3</v>
      </c>
      <c r="G36" s="203">
        <v>8</v>
      </c>
      <c r="H36" s="214">
        <v>168</v>
      </c>
      <c r="I36" s="211" t="s">
        <v>70</v>
      </c>
      <c r="J36" s="211">
        <v>16</v>
      </c>
      <c r="K36" s="212">
        <f>+H36-J36</f>
        <v>152</v>
      </c>
      <c r="L36" s="211" t="s">
        <v>9</v>
      </c>
      <c r="M36" s="256">
        <v>2.24</v>
      </c>
      <c r="N36" s="214">
        <v>26</v>
      </c>
      <c r="O36" s="203">
        <v>55</v>
      </c>
      <c r="P36" s="203" t="s">
        <v>67</v>
      </c>
      <c r="Q36" s="258">
        <v>55</v>
      </c>
      <c r="R36" s="258" t="s">
        <v>685</v>
      </c>
      <c r="S36" s="241" t="s">
        <v>52</v>
      </c>
      <c r="T36" s="203">
        <v>15</v>
      </c>
      <c r="U36" s="203">
        <v>220</v>
      </c>
      <c r="V36" s="203">
        <v>30.5</v>
      </c>
      <c r="W36" s="224"/>
      <c r="X36" s="225"/>
      <c r="Y36" s="226" t="s">
        <v>540</v>
      </c>
      <c r="Z36" s="156"/>
    </row>
    <row r="37" spans="1:26" s="157" customFormat="1" ht="41.25" customHeight="1">
      <c r="A37" s="155"/>
      <c r="B37" s="192"/>
      <c r="C37" s="193"/>
      <c r="D37" s="169"/>
      <c r="E37" s="194"/>
      <c r="F37" s="195"/>
      <c r="G37" s="155"/>
      <c r="H37" s="248"/>
      <c r="I37" s="249"/>
      <c r="J37" s="250"/>
      <c r="K37" s="251"/>
      <c r="L37" s="250"/>
      <c r="M37" s="252"/>
      <c r="N37" s="253"/>
      <c r="O37" s="155"/>
      <c r="P37" s="155"/>
      <c r="Q37" s="253"/>
      <c r="R37" s="155"/>
      <c r="S37" s="196"/>
      <c r="T37" s="155"/>
      <c r="U37" s="155"/>
      <c r="V37" s="155"/>
      <c r="W37" s="254"/>
      <c r="X37" s="255"/>
      <c r="Y37" s="155"/>
      <c r="Z37" s="156"/>
    </row>
    <row r="38" spans="1:26" s="157" customFormat="1" ht="41.25" customHeight="1">
      <c r="A38" s="246" t="s">
        <v>686</v>
      </c>
      <c r="B38" s="227"/>
      <c r="C38" s="228"/>
      <c r="D38" s="229"/>
      <c r="E38" s="231"/>
      <c r="F38" s="230"/>
      <c r="G38" s="226"/>
      <c r="H38" s="219"/>
      <c r="I38" s="234"/>
      <c r="J38" s="220"/>
      <c r="K38" s="221"/>
      <c r="L38" s="220"/>
      <c r="M38" s="239"/>
      <c r="N38" s="233"/>
      <c r="O38" s="226"/>
      <c r="P38" s="226"/>
      <c r="Q38" s="233"/>
      <c r="R38" s="226"/>
      <c r="S38" s="238"/>
      <c r="T38" s="226"/>
      <c r="U38" s="226"/>
      <c r="V38" s="226"/>
      <c r="W38" s="224"/>
      <c r="X38" s="225"/>
      <c r="Y38" s="226"/>
      <c r="Z38" s="156"/>
    </row>
    <row r="39" spans="1:26" s="157" customFormat="1" ht="41.25" customHeight="1">
      <c r="A39" s="203">
        <v>25</v>
      </c>
      <c r="B39" s="204">
        <v>42888</v>
      </c>
      <c r="C39" s="205" t="s">
        <v>682</v>
      </c>
      <c r="D39" s="206" t="s">
        <v>687</v>
      </c>
      <c r="E39" s="207" t="s">
        <v>687</v>
      </c>
      <c r="F39" s="208">
        <v>16622.3</v>
      </c>
      <c r="G39" s="203">
        <v>10</v>
      </c>
      <c r="H39" s="214">
        <v>174</v>
      </c>
      <c r="I39" s="211" t="s">
        <v>70</v>
      </c>
      <c r="J39" s="234">
        <v>16</v>
      </c>
      <c r="K39" s="235">
        <f>+H39-J39</f>
        <v>158</v>
      </c>
      <c r="L39" s="234" t="s">
        <v>9</v>
      </c>
      <c r="M39" s="256">
        <v>3.32</v>
      </c>
      <c r="N39" s="214">
        <v>22</v>
      </c>
      <c r="O39" s="226">
        <v>55</v>
      </c>
      <c r="P39" s="226" t="s">
        <v>67</v>
      </c>
      <c r="Q39" s="257">
        <v>157</v>
      </c>
      <c r="R39" s="258">
        <v>4</v>
      </c>
      <c r="S39" s="241" t="s">
        <v>52</v>
      </c>
      <c r="T39" s="226" t="s">
        <v>688</v>
      </c>
      <c r="U39" s="226"/>
      <c r="V39" s="226">
        <v>30.5</v>
      </c>
      <c r="W39" s="224"/>
      <c r="X39" s="225"/>
      <c r="Y39" s="226" t="s">
        <v>657</v>
      </c>
      <c r="Z39" s="156"/>
    </row>
    <row r="40" spans="1:26" s="157" customFormat="1" ht="35.25" customHeight="1">
      <c r="A40" s="203">
        <v>26</v>
      </c>
      <c r="B40" s="204">
        <v>42891</v>
      </c>
      <c r="C40" s="205" t="s">
        <v>554</v>
      </c>
      <c r="D40" s="206" t="s">
        <v>240</v>
      </c>
      <c r="E40" s="206" t="s">
        <v>541</v>
      </c>
      <c r="F40" s="208">
        <v>27146.06</v>
      </c>
      <c r="G40" s="203" t="s">
        <v>696</v>
      </c>
      <c r="H40" s="214">
        <v>48</v>
      </c>
      <c r="I40" s="211" t="s">
        <v>70</v>
      </c>
      <c r="J40" s="234"/>
      <c r="K40" s="235"/>
      <c r="L40" s="234"/>
      <c r="M40" s="213">
        <v>3</v>
      </c>
      <c r="N40" s="214">
        <v>0</v>
      </c>
      <c r="O40" s="209">
        <v>25</v>
      </c>
      <c r="P40" s="209" t="s">
        <v>67</v>
      </c>
      <c r="Q40" s="215">
        <v>38.4</v>
      </c>
      <c r="R40" s="209" t="s">
        <v>684</v>
      </c>
      <c r="S40" s="203" t="s">
        <v>52</v>
      </c>
      <c r="T40" s="203" t="s">
        <v>697</v>
      </c>
      <c r="U40" s="259" t="s">
        <v>698</v>
      </c>
      <c r="V40" s="259" t="s">
        <v>699</v>
      </c>
      <c r="W40" s="224"/>
      <c r="X40" s="225"/>
      <c r="Y40" s="203" t="s">
        <v>540</v>
      </c>
      <c r="Z40" s="156"/>
    </row>
    <row r="41" spans="1:26" s="157" customFormat="1" ht="41.25" customHeight="1">
      <c r="A41" s="203">
        <v>27</v>
      </c>
      <c r="B41" s="204">
        <v>42898</v>
      </c>
      <c r="C41" s="205" t="s">
        <v>702</v>
      </c>
      <c r="D41" s="206" t="s">
        <v>703</v>
      </c>
      <c r="E41" s="207" t="s">
        <v>704</v>
      </c>
      <c r="F41" s="208">
        <v>14890.58</v>
      </c>
      <c r="G41" s="203">
        <v>10</v>
      </c>
      <c r="H41" s="214">
        <v>174</v>
      </c>
      <c r="I41" s="211" t="s">
        <v>70</v>
      </c>
      <c r="J41" s="234">
        <v>16</v>
      </c>
      <c r="K41" s="235">
        <f>+H41-J41</f>
        <v>158</v>
      </c>
      <c r="L41" s="234" t="s">
        <v>9</v>
      </c>
      <c r="M41" s="256">
        <v>3.32</v>
      </c>
      <c r="N41" s="214">
        <v>22</v>
      </c>
      <c r="O41" s="226">
        <v>55</v>
      </c>
      <c r="P41" s="226" t="s">
        <v>67</v>
      </c>
      <c r="Q41" s="257">
        <v>157</v>
      </c>
      <c r="R41" s="258">
        <v>4</v>
      </c>
      <c r="S41" s="241" t="s">
        <v>52</v>
      </c>
      <c r="T41" s="226" t="s">
        <v>688</v>
      </c>
      <c r="U41" s="226"/>
      <c r="V41" s="226">
        <v>30.5</v>
      </c>
      <c r="W41" s="224"/>
      <c r="X41" s="225"/>
      <c r="Y41" s="226" t="s">
        <v>657</v>
      </c>
      <c r="Z41" s="156"/>
    </row>
    <row r="42" spans="1:26" s="157" customFormat="1" ht="41.25" customHeight="1">
      <c r="A42" s="203">
        <v>28</v>
      </c>
      <c r="B42" s="204">
        <v>42906</v>
      </c>
      <c r="C42" s="205" t="s">
        <v>525</v>
      </c>
      <c r="D42" s="206" t="s">
        <v>240</v>
      </c>
      <c r="E42" s="207" t="s">
        <v>689</v>
      </c>
      <c r="F42" s="208">
        <v>16277.39</v>
      </c>
      <c r="G42" s="203">
        <v>8</v>
      </c>
      <c r="H42" s="242">
        <v>147</v>
      </c>
      <c r="I42" s="211" t="s">
        <v>70</v>
      </c>
      <c r="J42" s="220"/>
      <c r="K42" s="221"/>
      <c r="L42" s="220"/>
      <c r="M42" s="239"/>
      <c r="N42" s="233"/>
      <c r="O42" s="226"/>
      <c r="P42" s="226"/>
      <c r="Q42" s="233"/>
      <c r="R42" s="226"/>
      <c r="S42" s="238"/>
      <c r="T42" s="226"/>
      <c r="U42" s="226"/>
      <c r="V42" s="226"/>
      <c r="W42" s="224"/>
      <c r="X42" s="225"/>
      <c r="Y42" s="226" t="s">
        <v>657</v>
      </c>
      <c r="Z42" s="156"/>
    </row>
    <row r="43" spans="1:26" s="157" customFormat="1" ht="54" customHeight="1">
      <c r="A43" s="203">
        <v>29</v>
      </c>
      <c r="B43" s="204" t="s">
        <v>716</v>
      </c>
      <c r="C43" s="205" t="s">
        <v>87</v>
      </c>
      <c r="D43" s="206" t="s">
        <v>240</v>
      </c>
      <c r="E43" s="207" t="s">
        <v>708</v>
      </c>
      <c r="F43" s="208">
        <v>16400.41</v>
      </c>
      <c r="G43" s="226">
        <v>8</v>
      </c>
      <c r="H43" s="219">
        <v>275</v>
      </c>
      <c r="I43" s="234" t="s">
        <v>76</v>
      </c>
      <c r="J43" s="220"/>
      <c r="K43" s="221"/>
      <c r="L43" s="220"/>
      <c r="M43" s="239">
        <v>3.5</v>
      </c>
      <c r="N43" s="233">
        <v>120</v>
      </c>
      <c r="O43" s="226">
        <v>225</v>
      </c>
      <c r="P43" s="226" t="s">
        <v>67</v>
      </c>
      <c r="Q43" s="261" t="s">
        <v>693</v>
      </c>
      <c r="R43" s="260" t="s">
        <v>694</v>
      </c>
      <c r="S43" s="238" t="s">
        <v>52</v>
      </c>
      <c r="T43" s="226" t="s">
        <v>695</v>
      </c>
      <c r="U43" s="226"/>
      <c r="V43" s="226"/>
      <c r="W43" s="224"/>
      <c r="X43" s="225"/>
      <c r="Y43" s="203" t="s">
        <v>540</v>
      </c>
      <c r="Z43" s="156"/>
    </row>
    <row r="44" spans="1:26" s="157" customFormat="1" ht="54" customHeight="1">
      <c r="A44" s="203">
        <v>30</v>
      </c>
      <c r="B44" s="204" t="s">
        <v>718</v>
      </c>
      <c r="C44" s="205" t="s">
        <v>719</v>
      </c>
      <c r="D44" s="206" t="s">
        <v>240</v>
      </c>
      <c r="E44" s="207" t="s">
        <v>720</v>
      </c>
      <c r="F44" s="208">
        <v>17156.86</v>
      </c>
      <c r="G44" s="226">
        <v>8</v>
      </c>
      <c r="H44" s="219">
        <v>275</v>
      </c>
      <c r="I44" s="234" t="s">
        <v>76</v>
      </c>
      <c r="J44" s="220"/>
      <c r="K44" s="221"/>
      <c r="L44" s="220"/>
      <c r="M44" s="239">
        <v>3.5</v>
      </c>
      <c r="N44" s="233">
        <v>120</v>
      </c>
      <c r="O44" s="226">
        <v>225</v>
      </c>
      <c r="P44" s="226" t="s">
        <v>67</v>
      </c>
      <c r="Q44" s="261" t="s">
        <v>693</v>
      </c>
      <c r="R44" s="260" t="s">
        <v>694</v>
      </c>
      <c r="S44" s="238" t="s">
        <v>52</v>
      </c>
      <c r="T44" s="226" t="s">
        <v>695</v>
      </c>
      <c r="U44" s="226"/>
      <c r="V44" s="226"/>
      <c r="W44" s="224"/>
      <c r="X44" s="225"/>
      <c r="Y44" s="203" t="s">
        <v>540</v>
      </c>
      <c r="Z44" s="156"/>
    </row>
    <row r="45" spans="1:11" s="190" customFormat="1" ht="26.25" customHeight="1">
      <c r="A45" s="295" t="s">
        <v>706</v>
      </c>
      <c r="B45" s="295"/>
      <c r="C45" s="295"/>
      <c r="D45" s="295"/>
      <c r="E45" s="262">
        <v>14</v>
      </c>
      <c r="F45" s="270">
        <f>SUM(F27:F44)</f>
        <v>256909.25</v>
      </c>
      <c r="G45" s="263"/>
      <c r="H45" s="248"/>
      <c r="I45" s="200"/>
      <c r="J45" s="264"/>
      <c r="K45" s="263"/>
    </row>
    <row r="46" spans="1:11" s="190" customFormat="1" ht="26.25" customHeight="1">
      <c r="A46" s="295" t="s">
        <v>707</v>
      </c>
      <c r="B46" s="295"/>
      <c r="C46" s="295"/>
      <c r="D46" s="295"/>
      <c r="E46" s="262">
        <f>E25+E45</f>
        <v>30</v>
      </c>
      <c r="F46" s="270">
        <f>F25+F45</f>
        <v>538114.3400000001</v>
      </c>
      <c r="G46" s="263"/>
      <c r="H46" s="248"/>
      <c r="I46" s="200"/>
      <c r="J46" s="264"/>
      <c r="K46" s="263"/>
    </row>
    <row r="47" spans="3:23" ht="25.5">
      <c r="C47" s="53" t="s">
        <v>381</v>
      </c>
      <c r="D47" s="158">
        <f>COUNTA(D5:D44)</f>
        <v>30</v>
      </c>
      <c r="F47" s="191"/>
      <c r="H47" s="8">
        <f>SUM(H5:H10)</f>
        <v>529</v>
      </c>
      <c r="M47" s="97">
        <f>SUM(M5:M10)</f>
        <v>17</v>
      </c>
      <c r="Q47" s="22">
        <f>SUM(Q5:Q14)</f>
        <v>1120.6</v>
      </c>
      <c r="W47" s="22">
        <f>SUM(W5:W29)</f>
        <v>36764</v>
      </c>
    </row>
    <row r="48" ht="12.75"/>
    <row r="49" ht="12.75"/>
    <row r="50" spans="3:6" ht="12.75">
      <c r="C50" s="157" t="s">
        <v>669</v>
      </c>
      <c r="F50" s="244">
        <f>F46/D47</f>
        <v>17937.14466666667</v>
      </c>
    </row>
    <row r="51" ht="12.75"/>
    <row r="52" spans="1:26" s="157" customFormat="1" ht="41.25" customHeight="1">
      <c r="A52" s="246" t="s">
        <v>712</v>
      </c>
      <c r="B52" s="227"/>
      <c r="C52" s="228"/>
      <c r="D52" s="229"/>
      <c r="E52" s="231"/>
      <c r="F52" s="230"/>
      <c r="G52" s="226"/>
      <c r="H52" s="219"/>
      <c r="I52" s="234"/>
      <c r="J52" s="220"/>
      <c r="K52" s="221"/>
      <c r="L52" s="220"/>
      <c r="M52" s="239"/>
      <c r="N52" s="233"/>
      <c r="O52" s="226"/>
      <c r="P52" s="226"/>
      <c r="Q52" s="233"/>
      <c r="R52" s="226"/>
      <c r="S52" s="238"/>
      <c r="T52" s="226"/>
      <c r="U52" s="226"/>
      <c r="V52" s="226"/>
      <c r="W52" s="224"/>
      <c r="X52" s="225"/>
      <c r="Y52" s="226"/>
      <c r="Z52" s="156"/>
    </row>
    <row r="53" spans="1:26" s="157" customFormat="1" ht="41.25" customHeight="1">
      <c r="A53" s="203">
        <v>31</v>
      </c>
      <c r="B53" s="204" t="s">
        <v>717</v>
      </c>
      <c r="C53" s="205" t="s">
        <v>87</v>
      </c>
      <c r="D53" s="206" t="s">
        <v>240</v>
      </c>
      <c r="E53" s="207" t="s">
        <v>710</v>
      </c>
      <c r="F53" s="208">
        <v>16400.41</v>
      </c>
      <c r="G53" s="203">
        <v>8</v>
      </c>
      <c r="H53" s="242">
        <v>147</v>
      </c>
      <c r="I53" s="211" t="s">
        <v>70</v>
      </c>
      <c r="J53" s="220"/>
      <c r="K53" s="221"/>
      <c r="L53" s="220"/>
      <c r="M53" s="239"/>
      <c r="N53" s="233"/>
      <c r="O53" s="226"/>
      <c r="P53" s="226"/>
      <c r="Q53" s="233"/>
      <c r="R53" s="226"/>
      <c r="S53" s="238"/>
      <c r="T53" s="226"/>
      <c r="U53" s="226"/>
      <c r="V53" s="226"/>
      <c r="W53" s="224"/>
      <c r="X53" s="225"/>
      <c r="Y53" s="203" t="s">
        <v>540</v>
      </c>
      <c r="Z53" s="156"/>
    </row>
    <row r="54" spans="1:26" s="157" customFormat="1" ht="41.25" customHeight="1">
      <c r="A54" s="203">
        <v>32</v>
      </c>
      <c r="B54" s="204" t="s">
        <v>715</v>
      </c>
      <c r="C54" s="205" t="s">
        <v>525</v>
      </c>
      <c r="D54" s="206" t="s">
        <v>240</v>
      </c>
      <c r="E54" s="207" t="s">
        <v>711</v>
      </c>
      <c r="F54" s="208">
        <v>16277.39</v>
      </c>
      <c r="G54" s="203">
        <v>8</v>
      </c>
      <c r="H54" s="242">
        <v>147</v>
      </c>
      <c r="I54" s="211" t="s">
        <v>70</v>
      </c>
      <c r="J54" s="220"/>
      <c r="K54" s="221"/>
      <c r="L54" s="220"/>
      <c r="M54" s="239"/>
      <c r="N54" s="233"/>
      <c r="O54" s="226"/>
      <c r="P54" s="226"/>
      <c r="Q54" s="233"/>
      <c r="R54" s="226"/>
      <c r="S54" s="238"/>
      <c r="T54" s="226"/>
      <c r="U54" s="226"/>
      <c r="V54" s="226"/>
      <c r="W54" s="224"/>
      <c r="X54" s="225"/>
      <c r="Y54" s="203" t="s">
        <v>657</v>
      </c>
      <c r="Z54" s="156"/>
    </row>
    <row r="55" spans="1:26" s="157" customFormat="1" ht="41.25" customHeight="1">
      <c r="A55" s="203">
        <v>33</v>
      </c>
      <c r="B55" s="204" t="s">
        <v>721</v>
      </c>
      <c r="C55" s="205" t="s">
        <v>73</v>
      </c>
      <c r="D55" s="206" t="s">
        <v>240</v>
      </c>
      <c r="E55" s="207" t="s">
        <v>722</v>
      </c>
      <c r="F55" s="208">
        <v>18634.25</v>
      </c>
      <c r="G55" s="203">
        <v>8</v>
      </c>
      <c r="H55" s="242">
        <v>35</v>
      </c>
      <c r="I55" s="211" t="s">
        <v>70</v>
      </c>
      <c r="J55" s="220">
        <v>6</v>
      </c>
      <c r="K55" s="221">
        <f>+H55-J55</f>
        <v>29</v>
      </c>
      <c r="L55" s="220" t="s">
        <v>9</v>
      </c>
      <c r="M55" s="239">
        <v>4.5</v>
      </c>
      <c r="N55" s="233">
        <v>7.62</v>
      </c>
      <c r="O55" s="226">
        <v>22</v>
      </c>
      <c r="P55" s="226" t="s">
        <v>67</v>
      </c>
      <c r="Q55" s="233">
        <v>30</v>
      </c>
      <c r="R55" s="226">
        <v>3</v>
      </c>
      <c r="S55" s="238" t="s">
        <v>52</v>
      </c>
      <c r="T55" s="226" t="s">
        <v>17</v>
      </c>
      <c r="U55" s="226" t="s">
        <v>667</v>
      </c>
      <c r="V55" s="226" t="s">
        <v>668</v>
      </c>
      <c r="W55" s="224"/>
      <c r="X55" s="225"/>
      <c r="Y55" s="203" t="s">
        <v>540</v>
      </c>
      <c r="Z55" s="156"/>
    </row>
    <row r="56" spans="1:26" s="157" customFormat="1" ht="41.25" customHeight="1">
      <c r="A56" s="226"/>
      <c r="B56" s="227"/>
      <c r="C56" s="228"/>
      <c r="D56" s="229"/>
      <c r="E56" s="231"/>
      <c r="F56" s="230"/>
      <c r="G56" s="226"/>
      <c r="H56" s="219"/>
      <c r="I56" s="234"/>
      <c r="J56" s="220"/>
      <c r="K56" s="221"/>
      <c r="L56" s="220"/>
      <c r="M56" s="239"/>
      <c r="N56" s="233"/>
      <c r="O56" s="226"/>
      <c r="P56" s="226"/>
      <c r="Q56" s="233"/>
      <c r="R56" s="226"/>
      <c r="S56" s="238"/>
      <c r="T56" s="226"/>
      <c r="U56" s="226"/>
      <c r="V56" s="226"/>
      <c r="W56" s="224"/>
      <c r="X56" s="225"/>
      <c r="Y56" s="226"/>
      <c r="Z56" s="156"/>
    </row>
    <row r="57" spans="1:26" s="157" customFormat="1" ht="41.25" customHeight="1">
      <c r="A57" s="246" t="s">
        <v>713</v>
      </c>
      <c r="B57" s="227"/>
      <c r="C57" s="228"/>
      <c r="D57" s="229"/>
      <c r="E57" s="231"/>
      <c r="F57" s="230"/>
      <c r="G57" s="226"/>
      <c r="H57" s="219"/>
      <c r="I57" s="234"/>
      <c r="J57" s="220"/>
      <c r="K57" s="221"/>
      <c r="L57" s="220"/>
      <c r="M57" s="239"/>
      <c r="N57" s="233"/>
      <c r="O57" s="226"/>
      <c r="P57" s="226"/>
      <c r="Q57" s="233"/>
      <c r="R57" s="226"/>
      <c r="S57" s="238"/>
      <c r="T57" s="226"/>
      <c r="U57" s="226"/>
      <c r="V57" s="226"/>
      <c r="W57" s="224"/>
      <c r="X57" s="225"/>
      <c r="Y57" s="226"/>
      <c r="Z57" s="156"/>
    </row>
    <row r="58" spans="1:26" s="157" customFormat="1" ht="41.25" customHeight="1">
      <c r="A58" s="203">
        <v>34</v>
      </c>
      <c r="B58" s="204">
        <v>42954</v>
      </c>
      <c r="C58" s="205" t="s">
        <v>723</v>
      </c>
      <c r="D58" s="206" t="s">
        <v>240</v>
      </c>
      <c r="E58" s="207" t="s">
        <v>92</v>
      </c>
      <c r="F58" s="208">
        <v>19818.8</v>
      </c>
      <c r="G58" s="226"/>
      <c r="H58" s="219"/>
      <c r="I58" s="234"/>
      <c r="J58" s="220"/>
      <c r="K58" s="221"/>
      <c r="L58" s="220"/>
      <c r="M58" s="239"/>
      <c r="N58" s="233"/>
      <c r="O58" s="226"/>
      <c r="P58" s="226"/>
      <c r="Q58" s="233"/>
      <c r="R58" s="226"/>
      <c r="S58" s="238"/>
      <c r="T58" s="226"/>
      <c r="U58" s="226"/>
      <c r="V58" s="226"/>
      <c r="W58" s="224"/>
      <c r="X58" s="225"/>
      <c r="Y58" s="203" t="s">
        <v>540</v>
      </c>
      <c r="Z58" s="156"/>
    </row>
    <row r="59" spans="1:26" s="157" customFormat="1" ht="41.25" customHeight="1">
      <c r="A59" s="203">
        <v>35</v>
      </c>
      <c r="B59" s="204">
        <v>42961</v>
      </c>
      <c r="C59" s="205" t="s">
        <v>723</v>
      </c>
      <c r="D59" s="206" t="s">
        <v>240</v>
      </c>
      <c r="E59" s="207" t="s">
        <v>230</v>
      </c>
      <c r="F59" s="208">
        <v>19818.8</v>
      </c>
      <c r="G59" s="226"/>
      <c r="H59" s="219"/>
      <c r="I59" s="234"/>
      <c r="J59" s="220"/>
      <c r="K59" s="221"/>
      <c r="L59" s="220"/>
      <c r="M59" s="239"/>
      <c r="N59" s="233"/>
      <c r="O59" s="226"/>
      <c r="P59" s="226"/>
      <c r="Q59" s="233"/>
      <c r="R59" s="226"/>
      <c r="S59" s="238"/>
      <c r="T59" s="226"/>
      <c r="U59" s="226"/>
      <c r="V59" s="226"/>
      <c r="W59" s="224"/>
      <c r="X59" s="225"/>
      <c r="Y59" s="203" t="s">
        <v>540</v>
      </c>
      <c r="Z59" s="156"/>
    </row>
    <row r="60" spans="1:26" s="157" customFormat="1" ht="41.25" customHeight="1">
      <c r="A60" s="203">
        <v>36</v>
      </c>
      <c r="B60" s="204">
        <v>42961</v>
      </c>
      <c r="C60" s="205" t="s">
        <v>78</v>
      </c>
      <c r="D60" s="206" t="s">
        <v>724</v>
      </c>
      <c r="E60" s="207" t="s">
        <v>725</v>
      </c>
      <c r="F60" s="208">
        <v>15716.77</v>
      </c>
      <c r="G60" s="226"/>
      <c r="H60" s="233"/>
      <c r="I60" s="234"/>
      <c r="J60" s="234"/>
      <c r="K60" s="235"/>
      <c r="L60" s="234"/>
      <c r="M60" s="239"/>
      <c r="N60" s="233"/>
      <c r="O60" s="226"/>
      <c r="P60" s="226"/>
      <c r="Q60" s="233"/>
      <c r="R60" s="226"/>
      <c r="S60" s="238"/>
      <c r="T60" s="226"/>
      <c r="U60" s="226"/>
      <c r="V60" s="226">
        <v>62</v>
      </c>
      <c r="W60" s="224"/>
      <c r="X60" s="225"/>
      <c r="Y60" s="203" t="s">
        <v>530</v>
      </c>
      <c r="Z60" s="156"/>
    </row>
    <row r="61" spans="1:26" s="157" customFormat="1" ht="41.25" customHeight="1">
      <c r="A61" s="203">
        <v>37</v>
      </c>
      <c r="B61" s="204">
        <v>42975</v>
      </c>
      <c r="C61" s="205" t="s">
        <v>595</v>
      </c>
      <c r="D61" s="206" t="s">
        <v>240</v>
      </c>
      <c r="E61" s="207" t="s">
        <v>230</v>
      </c>
      <c r="F61" s="208">
        <v>19633.42</v>
      </c>
      <c r="G61" s="218">
        <v>10</v>
      </c>
      <c r="H61" s="219">
        <v>193</v>
      </c>
      <c r="I61" s="220" t="s">
        <v>70</v>
      </c>
      <c r="J61" s="220">
        <v>48</v>
      </c>
      <c r="K61" s="221">
        <f>+H61-J61</f>
        <v>145</v>
      </c>
      <c r="L61" s="220" t="s">
        <v>9</v>
      </c>
      <c r="M61" s="222">
        <v>22</v>
      </c>
      <c r="N61" s="219">
        <v>28</v>
      </c>
      <c r="O61" s="218">
        <v>120</v>
      </c>
      <c r="P61" s="218" t="s">
        <v>67</v>
      </c>
      <c r="Q61" s="219">
        <v>120</v>
      </c>
      <c r="R61" s="218">
        <v>4</v>
      </c>
      <c r="S61" s="223" t="s">
        <v>52</v>
      </c>
      <c r="T61" s="218"/>
      <c r="U61" s="218"/>
      <c r="V61" s="218">
        <v>62</v>
      </c>
      <c r="W61" s="224"/>
      <c r="X61" s="225"/>
      <c r="Y61" s="203" t="s">
        <v>657</v>
      </c>
      <c r="Z61" s="156"/>
    </row>
    <row r="62" spans="1:26" s="157" customFormat="1" ht="41.25" customHeight="1">
      <c r="A62" s="155"/>
      <c r="B62" s="192"/>
      <c r="C62" s="193"/>
      <c r="D62" s="169"/>
      <c r="E62" s="194"/>
      <c r="F62" s="195"/>
      <c r="G62" s="155"/>
      <c r="H62" s="248"/>
      <c r="I62" s="249"/>
      <c r="J62" s="250"/>
      <c r="K62" s="251"/>
      <c r="L62" s="250"/>
      <c r="M62" s="252"/>
      <c r="N62" s="253"/>
      <c r="O62" s="155"/>
      <c r="P62" s="155"/>
      <c r="Q62" s="253"/>
      <c r="R62" s="155"/>
      <c r="S62" s="196"/>
      <c r="T62" s="155"/>
      <c r="U62" s="155"/>
      <c r="V62" s="155"/>
      <c r="W62" s="254"/>
      <c r="X62" s="255"/>
      <c r="Y62" s="155"/>
      <c r="Z62" s="156"/>
    </row>
    <row r="63" spans="1:26" s="157" customFormat="1" ht="41.25" customHeight="1">
      <c r="A63" s="246" t="s">
        <v>714</v>
      </c>
      <c r="B63" s="227"/>
      <c r="C63" s="228"/>
      <c r="D63" s="229"/>
      <c r="E63" s="231"/>
      <c r="F63" s="230"/>
      <c r="G63" s="226"/>
      <c r="H63" s="219"/>
      <c r="I63" s="234"/>
      <c r="J63" s="220"/>
      <c r="K63" s="221"/>
      <c r="L63" s="220"/>
      <c r="M63" s="239"/>
      <c r="N63" s="233"/>
      <c r="O63" s="226"/>
      <c r="P63" s="226"/>
      <c r="Q63" s="233"/>
      <c r="R63" s="226"/>
      <c r="S63" s="238"/>
      <c r="T63" s="226"/>
      <c r="U63" s="226"/>
      <c r="V63" s="226"/>
      <c r="W63" s="224"/>
      <c r="X63" s="225"/>
      <c r="Y63" s="226"/>
      <c r="Z63" s="156"/>
    </row>
    <row r="64" spans="1:26" s="157" customFormat="1" ht="41.25" customHeight="1">
      <c r="A64" s="203">
        <v>38</v>
      </c>
      <c r="B64" s="204">
        <v>42989</v>
      </c>
      <c r="C64" s="205" t="s">
        <v>248</v>
      </c>
      <c r="D64" s="206" t="s">
        <v>726</v>
      </c>
      <c r="E64" s="207" t="s">
        <v>727</v>
      </c>
      <c r="F64" s="208">
        <v>17261</v>
      </c>
      <c r="G64" s="265">
        <v>10</v>
      </c>
      <c r="H64" s="242">
        <v>174</v>
      </c>
      <c r="I64" s="240" t="s">
        <v>70</v>
      </c>
      <c r="J64" s="220">
        <v>16</v>
      </c>
      <c r="K64" s="221">
        <f>+H64-J64</f>
        <v>158</v>
      </c>
      <c r="L64" s="220" t="s">
        <v>9</v>
      </c>
      <c r="M64" s="266">
        <v>3.32</v>
      </c>
      <c r="N64" s="242">
        <v>22</v>
      </c>
      <c r="O64" s="218">
        <v>55</v>
      </c>
      <c r="P64" s="218" t="s">
        <v>67</v>
      </c>
      <c r="Q64" s="267">
        <v>157</v>
      </c>
      <c r="R64" s="268">
        <v>4</v>
      </c>
      <c r="S64" s="269" t="s">
        <v>52</v>
      </c>
      <c r="T64" s="218" t="s">
        <v>737</v>
      </c>
      <c r="U64" s="218">
        <v>444</v>
      </c>
      <c r="V64" s="218">
        <v>11</v>
      </c>
      <c r="W64" s="224"/>
      <c r="X64" s="225"/>
      <c r="Y64" s="203" t="s">
        <v>657</v>
      </c>
      <c r="Z64" s="156"/>
    </row>
    <row r="65" spans="1:26" s="157" customFormat="1" ht="35.25" customHeight="1">
      <c r="A65" s="203">
        <v>39</v>
      </c>
      <c r="B65" s="204">
        <v>42989</v>
      </c>
      <c r="C65" s="205" t="s">
        <v>99</v>
      </c>
      <c r="D65" s="206" t="s">
        <v>728</v>
      </c>
      <c r="E65" s="206" t="s">
        <v>729</v>
      </c>
      <c r="F65" s="208">
        <v>20816.9</v>
      </c>
      <c r="G65" s="226">
        <v>8</v>
      </c>
      <c r="H65" s="233">
        <v>97</v>
      </c>
      <c r="I65" s="234" t="s">
        <v>70</v>
      </c>
      <c r="J65" s="234"/>
      <c r="K65" s="235">
        <v>83.3</v>
      </c>
      <c r="L65" s="234" t="s">
        <v>739</v>
      </c>
      <c r="M65" s="239">
        <v>1.2</v>
      </c>
      <c r="N65" s="233">
        <v>34</v>
      </c>
      <c r="O65" s="226">
        <v>85</v>
      </c>
      <c r="P65" s="226" t="s">
        <v>67</v>
      </c>
      <c r="Q65" s="233">
        <v>92.6</v>
      </c>
      <c r="R65" s="226" t="s">
        <v>684</v>
      </c>
      <c r="S65" s="226" t="s">
        <v>52</v>
      </c>
      <c r="T65" s="226" t="s">
        <v>737</v>
      </c>
      <c r="U65" s="271" t="s">
        <v>738</v>
      </c>
      <c r="V65" s="271" t="s">
        <v>699</v>
      </c>
      <c r="W65" s="272"/>
      <c r="X65" s="273"/>
      <c r="Y65" s="203" t="s">
        <v>540</v>
      </c>
      <c r="Z65" s="156"/>
    </row>
    <row r="66" spans="1:26" s="157" customFormat="1" ht="41.25" customHeight="1">
      <c r="A66" s="203">
        <v>40</v>
      </c>
      <c r="B66" s="204">
        <v>42996</v>
      </c>
      <c r="C66" s="205" t="s">
        <v>730</v>
      </c>
      <c r="D66" s="206" t="s">
        <v>731</v>
      </c>
      <c r="E66" s="207" t="s">
        <v>732</v>
      </c>
      <c r="F66" s="208">
        <v>17099.36</v>
      </c>
      <c r="G66" s="218">
        <v>8</v>
      </c>
      <c r="H66" s="219">
        <v>147</v>
      </c>
      <c r="I66" s="220" t="s">
        <v>70</v>
      </c>
      <c r="J66" s="220"/>
      <c r="K66" s="221"/>
      <c r="L66" s="220"/>
      <c r="M66" s="239"/>
      <c r="N66" s="233"/>
      <c r="O66" s="226"/>
      <c r="P66" s="226"/>
      <c r="Q66" s="233">
        <v>39.9</v>
      </c>
      <c r="R66" s="226" t="s">
        <v>24</v>
      </c>
      <c r="S66" s="226" t="s">
        <v>52</v>
      </c>
      <c r="T66" s="226" t="s">
        <v>688</v>
      </c>
      <c r="U66" s="226"/>
      <c r="V66" s="226"/>
      <c r="W66" s="224"/>
      <c r="X66" s="225"/>
      <c r="Y66" s="203" t="s">
        <v>573</v>
      </c>
      <c r="Z66" s="156"/>
    </row>
    <row r="67" spans="1:11" s="190" customFormat="1" ht="26.25" customHeight="1">
      <c r="A67" s="295" t="s">
        <v>733</v>
      </c>
      <c r="B67" s="295"/>
      <c r="C67" s="295"/>
      <c r="D67" s="295"/>
      <c r="E67" s="262">
        <v>10</v>
      </c>
      <c r="F67" s="191">
        <f>SUM(F53:F66)</f>
        <v>181477.10000000003</v>
      </c>
      <c r="G67" s="263"/>
      <c r="H67" s="248"/>
      <c r="I67" s="200"/>
      <c r="J67" s="264"/>
      <c r="K67" s="263"/>
    </row>
    <row r="68" spans="1:11" s="190" customFormat="1" ht="26.25" customHeight="1">
      <c r="A68" s="295" t="s">
        <v>734</v>
      </c>
      <c r="B68" s="295"/>
      <c r="C68" s="295"/>
      <c r="D68" s="295"/>
      <c r="E68" s="262">
        <f>E25+E45+E67</f>
        <v>40</v>
      </c>
      <c r="F68" s="270">
        <f>F25+F45+F67</f>
        <v>719591.4400000002</v>
      </c>
      <c r="G68" s="263"/>
      <c r="H68" s="248"/>
      <c r="I68" s="200"/>
      <c r="J68" s="264"/>
      <c r="K68" s="263"/>
    </row>
    <row r="69" spans="1:11" s="190" customFormat="1" ht="26.25" customHeight="1">
      <c r="A69" s="199"/>
      <c r="B69" s="199"/>
      <c r="C69" s="199"/>
      <c r="D69" s="199"/>
      <c r="E69" s="262"/>
      <c r="F69" s="270"/>
      <c r="G69" s="263"/>
      <c r="H69" s="248"/>
      <c r="I69" s="200"/>
      <c r="J69" s="264"/>
      <c r="K69" s="263"/>
    </row>
    <row r="70" spans="1:26" s="157" customFormat="1" ht="41.25" customHeight="1">
      <c r="A70" s="246" t="s">
        <v>740</v>
      </c>
      <c r="B70" s="227"/>
      <c r="C70" s="228"/>
      <c r="D70" s="229"/>
      <c r="E70" s="231"/>
      <c r="F70" s="230"/>
      <c r="G70" s="226"/>
      <c r="H70" s="219"/>
      <c r="I70" s="234"/>
      <c r="J70" s="220"/>
      <c r="K70" s="221"/>
      <c r="L70" s="220"/>
      <c r="M70" s="239"/>
      <c r="N70" s="233"/>
      <c r="O70" s="226"/>
      <c r="P70" s="226"/>
      <c r="Q70" s="233"/>
      <c r="R70" s="226"/>
      <c r="S70" s="238"/>
      <c r="T70" s="226"/>
      <c r="U70" s="226"/>
      <c r="V70" s="226"/>
      <c r="W70" s="224"/>
      <c r="X70" s="225"/>
      <c r="Y70" s="226"/>
      <c r="Z70" s="156"/>
    </row>
    <row r="71" spans="1:26" s="157" customFormat="1" ht="41.25" customHeight="1">
      <c r="A71" s="203">
        <v>41</v>
      </c>
      <c r="B71" s="204">
        <v>43017</v>
      </c>
      <c r="C71" s="205" t="s">
        <v>730</v>
      </c>
      <c r="D71" s="206" t="s">
        <v>741</v>
      </c>
      <c r="E71" s="207" t="s">
        <v>742</v>
      </c>
      <c r="F71" s="208">
        <v>17099.36</v>
      </c>
      <c r="G71" s="218">
        <v>8</v>
      </c>
      <c r="H71" s="219">
        <v>147</v>
      </c>
      <c r="I71" s="220" t="s">
        <v>70</v>
      </c>
      <c r="J71" s="220"/>
      <c r="K71" s="221"/>
      <c r="L71" s="220"/>
      <c r="M71" s="239"/>
      <c r="N71" s="233"/>
      <c r="O71" s="226"/>
      <c r="P71" s="226"/>
      <c r="Q71" s="233">
        <v>39.9</v>
      </c>
      <c r="R71" s="226" t="s">
        <v>24</v>
      </c>
      <c r="S71" s="226" t="s">
        <v>52</v>
      </c>
      <c r="T71" s="226" t="s">
        <v>688</v>
      </c>
      <c r="U71" s="226"/>
      <c r="V71" s="226"/>
      <c r="W71" s="224"/>
      <c r="X71" s="225"/>
      <c r="Y71" s="203" t="s">
        <v>573</v>
      </c>
      <c r="Z71" s="156"/>
    </row>
    <row r="72" spans="1:26" s="157" customFormat="1" ht="35.25" customHeight="1">
      <c r="A72" s="203">
        <v>42</v>
      </c>
      <c r="B72" s="204">
        <v>43024</v>
      </c>
      <c r="C72" s="205" t="s">
        <v>95</v>
      </c>
      <c r="D72" s="206" t="s">
        <v>743</v>
      </c>
      <c r="E72" s="206" t="s">
        <v>744</v>
      </c>
      <c r="F72" s="208">
        <v>16446.18</v>
      </c>
      <c r="G72" s="226">
        <v>8</v>
      </c>
      <c r="H72" s="233">
        <v>97</v>
      </c>
      <c r="I72" s="234" t="s">
        <v>70</v>
      </c>
      <c r="J72" s="234"/>
      <c r="K72" s="235">
        <v>83.3</v>
      </c>
      <c r="L72" s="234" t="s">
        <v>739</v>
      </c>
      <c r="M72" s="239">
        <v>1.2</v>
      </c>
      <c r="N72" s="233">
        <v>34</v>
      </c>
      <c r="O72" s="226">
        <v>85</v>
      </c>
      <c r="P72" s="226" t="s">
        <v>67</v>
      </c>
      <c r="Q72" s="233">
        <v>92.6</v>
      </c>
      <c r="R72" s="226" t="s">
        <v>684</v>
      </c>
      <c r="S72" s="226" t="s">
        <v>52</v>
      </c>
      <c r="T72" s="226" t="s">
        <v>737</v>
      </c>
      <c r="U72" s="271" t="s">
        <v>738</v>
      </c>
      <c r="V72" s="271" t="s">
        <v>699</v>
      </c>
      <c r="W72" s="272"/>
      <c r="X72" s="273"/>
      <c r="Y72" s="203" t="s">
        <v>138</v>
      </c>
      <c r="Z72" s="156"/>
    </row>
    <row r="73" spans="1:26" s="157" customFormat="1" ht="41.25" customHeight="1">
      <c r="A73" s="203">
        <v>43</v>
      </c>
      <c r="B73" s="204">
        <v>43031</v>
      </c>
      <c r="C73" s="205" t="s">
        <v>78</v>
      </c>
      <c r="D73" s="206" t="s">
        <v>135</v>
      </c>
      <c r="E73" s="207" t="s">
        <v>745</v>
      </c>
      <c r="F73" s="208">
        <v>15716.77</v>
      </c>
      <c r="G73" s="218">
        <v>8</v>
      </c>
      <c r="H73" s="219">
        <v>147</v>
      </c>
      <c r="I73" s="220" t="s">
        <v>70</v>
      </c>
      <c r="J73" s="220"/>
      <c r="K73" s="221"/>
      <c r="L73" s="220"/>
      <c r="M73" s="239"/>
      <c r="N73" s="233"/>
      <c r="O73" s="226"/>
      <c r="P73" s="226"/>
      <c r="Q73" s="233">
        <v>39.9</v>
      </c>
      <c r="R73" s="226" t="s">
        <v>24</v>
      </c>
      <c r="S73" s="226" t="s">
        <v>52</v>
      </c>
      <c r="T73" s="226" t="s">
        <v>688</v>
      </c>
      <c r="U73" s="226"/>
      <c r="V73" s="226"/>
      <c r="W73" s="224"/>
      <c r="X73" s="225"/>
      <c r="Y73" s="203" t="s">
        <v>573</v>
      </c>
      <c r="Z73" s="156"/>
    </row>
    <row r="74" spans="1:26" s="157" customFormat="1" ht="41.25" customHeight="1">
      <c r="A74" s="203">
        <v>44</v>
      </c>
      <c r="B74" s="204">
        <v>43031</v>
      </c>
      <c r="C74" s="205" t="s">
        <v>660</v>
      </c>
      <c r="D74" s="206" t="s">
        <v>240</v>
      </c>
      <c r="E74" s="207" t="s">
        <v>746</v>
      </c>
      <c r="F74" s="208">
        <v>24963.78</v>
      </c>
      <c r="G74" s="226">
        <v>12</v>
      </c>
      <c r="H74" s="233">
        <v>60</v>
      </c>
      <c r="I74" s="234" t="s">
        <v>70</v>
      </c>
      <c r="J74" s="220"/>
      <c r="K74" s="221"/>
      <c r="L74" s="220"/>
      <c r="M74" s="239">
        <v>35</v>
      </c>
      <c r="N74" s="233">
        <v>2.5</v>
      </c>
      <c r="O74" s="226">
        <v>5.3</v>
      </c>
      <c r="P74" s="226"/>
      <c r="Q74" s="233">
        <v>39.9</v>
      </c>
      <c r="R74" s="226" t="s">
        <v>20</v>
      </c>
      <c r="S74" s="226" t="s">
        <v>52</v>
      </c>
      <c r="T74" s="226" t="s">
        <v>754</v>
      </c>
      <c r="U74" s="226">
        <v>441</v>
      </c>
      <c r="V74" s="226">
        <v>76</v>
      </c>
      <c r="W74" s="224"/>
      <c r="X74" s="225"/>
      <c r="Y74" s="203" t="s">
        <v>540</v>
      </c>
      <c r="Z74" s="156"/>
    </row>
    <row r="75" spans="1:26" s="157" customFormat="1" ht="41.25" customHeight="1">
      <c r="A75" s="155"/>
      <c r="B75" s="192"/>
      <c r="C75" s="193"/>
      <c r="D75" s="169"/>
      <c r="E75" s="194"/>
      <c r="F75" s="195"/>
      <c r="G75" s="197"/>
      <c r="H75" s="248"/>
      <c r="I75" s="250"/>
      <c r="J75" s="250"/>
      <c r="K75" s="251"/>
      <c r="L75" s="250"/>
      <c r="M75" s="252"/>
      <c r="N75" s="253"/>
      <c r="O75" s="155"/>
      <c r="P75" s="155"/>
      <c r="Q75" s="253"/>
      <c r="R75" s="155"/>
      <c r="S75" s="155"/>
      <c r="T75" s="155"/>
      <c r="U75" s="155"/>
      <c r="V75" s="155"/>
      <c r="W75" s="254"/>
      <c r="X75" s="255"/>
      <c r="Y75" s="155"/>
      <c r="Z75" s="156"/>
    </row>
    <row r="76" spans="1:26" s="157" customFormat="1" ht="41.25" customHeight="1">
      <c r="A76" s="246" t="s">
        <v>749</v>
      </c>
      <c r="B76" s="227"/>
      <c r="C76" s="228"/>
      <c r="D76" s="229"/>
      <c r="E76" s="231"/>
      <c r="F76" s="230"/>
      <c r="G76" s="226"/>
      <c r="H76" s="219"/>
      <c r="I76" s="234"/>
      <c r="J76" s="220"/>
      <c r="K76" s="221"/>
      <c r="L76" s="220"/>
      <c r="M76" s="239"/>
      <c r="N76" s="233"/>
      <c r="O76" s="226"/>
      <c r="P76" s="226"/>
      <c r="Q76" s="233"/>
      <c r="R76" s="226"/>
      <c r="S76" s="238"/>
      <c r="T76" s="226"/>
      <c r="U76" s="226"/>
      <c r="V76" s="226"/>
      <c r="W76" s="224"/>
      <c r="X76" s="225"/>
      <c r="Y76" s="226"/>
      <c r="Z76" s="156"/>
    </row>
    <row r="77" spans="1:26" s="157" customFormat="1" ht="41.25" customHeight="1">
      <c r="A77" s="203">
        <v>45</v>
      </c>
      <c r="B77" s="204">
        <v>43059</v>
      </c>
      <c r="C77" s="205" t="s">
        <v>109</v>
      </c>
      <c r="D77" s="206" t="s">
        <v>752</v>
      </c>
      <c r="E77" s="207" t="s">
        <v>751</v>
      </c>
      <c r="F77" s="208">
        <v>17073.04</v>
      </c>
      <c r="G77" s="226">
        <v>6</v>
      </c>
      <c r="H77" s="233">
        <v>71</v>
      </c>
      <c r="I77" s="234" t="s">
        <v>70</v>
      </c>
      <c r="J77" s="220"/>
      <c r="K77" s="221"/>
      <c r="L77" s="220"/>
      <c r="M77" s="239">
        <v>5</v>
      </c>
      <c r="N77" s="233"/>
      <c r="O77" s="226">
        <v>68</v>
      </c>
      <c r="P77" s="226" t="s">
        <v>755</v>
      </c>
      <c r="Q77" s="233">
        <v>68.15</v>
      </c>
      <c r="R77" s="226" t="s">
        <v>24</v>
      </c>
      <c r="S77" s="226" t="s">
        <v>52</v>
      </c>
      <c r="T77" s="226" t="s">
        <v>688</v>
      </c>
      <c r="U77" s="226">
        <v>440</v>
      </c>
      <c r="V77" s="226">
        <v>32</v>
      </c>
      <c r="W77" s="224"/>
      <c r="X77" s="225"/>
      <c r="Y77" s="203" t="s">
        <v>540</v>
      </c>
      <c r="Z77" s="156"/>
    </row>
    <row r="78" spans="1:26" s="157" customFormat="1" ht="41.25" customHeight="1">
      <c r="A78" s="155"/>
      <c r="B78" s="192"/>
      <c r="C78" s="193"/>
      <c r="D78" s="169"/>
      <c r="E78" s="194"/>
      <c r="F78" s="195"/>
      <c r="G78" s="197"/>
      <c r="H78" s="248"/>
      <c r="I78" s="250"/>
      <c r="J78" s="250"/>
      <c r="K78" s="251"/>
      <c r="L78" s="250"/>
      <c r="M78" s="252"/>
      <c r="N78" s="253"/>
      <c r="O78" s="155"/>
      <c r="P78" s="155"/>
      <c r="Q78" s="253"/>
      <c r="R78" s="155"/>
      <c r="S78" s="155"/>
      <c r="T78" s="155"/>
      <c r="U78" s="155"/>
      <c r="V78" s="155"/>
      <c r="W78" s="254"/>
      <c r="X78" s="255"/>
      <c r="Y78" s="155"/>
      <c r="Z78" s="156"/>
    </row>
    <row r="79" spans="1:26" s="157" customFormat="1" ht="41.25" customHeight="1">
      <c r="A79" s="246" t="s">
        <v>750</v>
      </c>
      <c r="B79" s="227"/>
      <c r="C79" s="228"/>
      <c r="D79" s="229"/>
      <c r="E79" s="231"/>
      <c r="F79" s="230"/>
      <c r="G79" s="226"/>
      <c r="H79" s="219"/>
      <c r="I79" s="234"/>
      <c r="J79" s="220"/>
      <c r="K79" s="221"/>
      <c r="L79" s="220"/>
      <c r="M79" s="239"/>
      <c r="N79" s="233"/>
      <c r="O79" s="226"/>
      <c r="P79" s="226"/>
      <c r="Q79" s="233"/>
      <c r="R79" s="226"/>
      <c r="S79" s="238"/>
      <c r="T79" s="226"/>
      <c r="U79" s="226"/>
      <c r="V79" s="226"/>
      <c r="W79" s="224"/>
      <c r="X79" s="225"/>
      <c r="Y79" s="226"/>
      <c r="Z79" s="156"/>
    </row>
    <row r="80" spans="1:26" s="157" customFormat="1" ht="41.25" customHeight="1">
      <c r="A80" s="203">
        <v>46</v>
      </c>
      <c r="B80" s="204">
        <v>43080</v>
      </c>
      <c r="C80" s="205" t="s">
        <v>107</v>
      </c>
      <c r="D80" s="206" t="s">
        <v>753</v>
      </c>
      <c r="E80" s="206" t="s">
        <v>753</v>
      </c>
      <c r="F80" s="208">
        <v>16667.97</v>
      </c>
      <c r="G80" s="218">
        <v>8</v>
      </c>
      <c r="H80" s="219">
        <v>147</v>
      </c>
      <c r="I80" s="220" t="s">
        <v>70</v>
      </c>
      <c r="J80" s="220"/>
      <c r="K80" s="221"/>
      <c r="L80" s="220"/>
      <c r="M80" s="239"/>
      <c r="N80" s="233"/>
      <c r="O80" s="226"/>
      <c r="P80" s="226"/>
      <c r="Q80" s="233">
        <v>39.9</v>
      </c>
      <c r="R80" s="226" t="s">
        <v>24</v>
      </c>
      <c r="S80" s="226" t="s">
        <v>52</v>
      </c>
      <c r="T80" s="226" t="s">
        <v>688</v>
      </c>
      <c r="U80" s="226"/>
      <c r="V80" s="226"/>
      <c r="W80" s="224"/>
      <c r="X80" s="225"/>
      <c r="Y80" s="226" t="s">
        <v>573</v>
      </c>
      <c r="Z80" s="156"/>
    </row>
    <row r="81" spans="1:26" s="157" customFormat="1" ht="41.25" customHeight="1">
      <c r="A81" s="155"/>
      <c r="B81" s="192"/>
      <c r="C81" s="193"/>
      <c r="D81" s="169"/>
      <c r="E81" s="194"/>
      <c r="F81" s="195"/>
      <c r="G81" s="197"/>
      <c r="H81" s="248"/>
      <c r="I81" s="250"/>
      <c r="J81" s="250"/>
      <c r="K81" s="251"/>
      <c r="L81" s="250"/>
      <c r="M81" s="252"/>
      <c r="N81" s="253"/>
      <c r="O81" s="155"/>
      <c r="P81" s="155"/>
      <c r="Q81" s="253"/>
      <c r="R81" s="155"/>
      <c r="S81" s="155"/>
      <c r="T81" s="155"/>
      <c r="U81" s="155"/>
      <c r="V81" s="155"/>
      <c r="W81" s="254"/>
      <c r="X81" s="255"/>
      <c r="Y81" s="155"/>
      <c r="Z81" s="156"/>
    </row>
    <row r="82" spans="1:11" s="190" customFormat="1" ht="26.25" customHeight="1">
      <c r="A82" s="295" t="s">
        <v>747</v>
      </c>
      <c r="B82" s="295"/>
      <c r="C82" s="295"/>
      <c r="D82" s="295"/>
      <c r="E82" s="262">
        <v>6</v>
      </c>
      <c r="F82" s="270">
        <f>SUM(F71:F80)</f>
        <v>107967.1</v>
      </c>
      <c r="G82" s="263"/>
      <c r="H82" s="248"/>
      <c r="I82" s="200"/>
      <c r="J82" s="264"/>
      <c r="K82" s="263"/>
    </row>
    <row r="83" spans="1:11" s="190" customFormat="1" ht="26.25" customHeight="1">
      <c r="A83" s="295" t="s">
        <v>748</v>
      </c>
      <c r="B83" s="295"/>
      <c r="C83" s="295"/>
      <c r="D83" s="295"/>
      <c r="E83" s="262">
        <f>E25+E45+E67+E82</f>
        <v>46</v>
      </c>
      <c r="F83" s="270">
        <f>F25+F45+F67+F82</f>
        <v>827558.5400000002</v>
      </c>
      <c r="G83" s="263"/>
      <c r="H83" s="248"/>
      <c r="I83" s="200"/>
      <c r="J83" s="264"/>
      <c r="K83" s="263"/>
    </row>
    <row r="84" spans="1:11" s="190" customFormat="1" ht="26.25" customHeight="1">
      <c r="A84" s="199"/>
      <c r="B84" s="199"/>
      <c r="C84" s="199"/>
      <c r="D84" s="199"/>
      <c r="E84" s="262"/>
      <c r="F84" s="270"/>
      <c r="G84" s="263"/>
      <c r="H84" s="248"/>
      <c r="I84" s="200"/>
      <c r="J84" s="264"/>
      <c r="K84" s="263"/>
    </row>
    <row r="85" spans="1:11" s="190" customFormat="1" ht="26.25" customHeight="1">
      <c r="A85" s="199"/>
      <c r="B85" s="199"/>
      <c r="C85" s="199"/>
      <c r="D85" s="199"/>
      <c r="E85" s="262"/>
      <c r="F85" s="270"/>
      <c r="G85" s="263"/>
      <c r="H85" s="248"/>
      <c r="I85" s="200"/>
      <c r="J85" s="264"/>
      <c r="K85" s="263"/>
    </row>
    <row r="86" spans="3:23" ht="25.5">
      <c r="C86" s="53" t="s">
        <v>381</v>
      </c>
      <c r="D86" s="158">
        <v>46</v>
      </c>
      <c r="M86" s="97"/>
      <c r="Q86" s="22"/>
      <c r="W86" s="22"/>
    </row>
    <row r="89" spans="3:6" ht="12.75">
      <c r="C89" s="157" t="s">
        <v>669</v>
      </c>
      <c r="F89" s="244">
        <f>F83/D86</f>
        <v>17990.403043478265</v>
      </c>
    </row>
  </sheetData>
  <sheetProtection/>
  <mergeCells count="7">
    <mergeCell ref="A83:D83"/>
    <mergeCell ref="A68:D68"/>
    <mergeCell ref="A25:D25"/>
    <mergeCell ref="A45:D45"/>
    <mergeCell ref="A46:D46"/>
    <mergeCell ref="A67:D67"/>
    <mergeCell ref="A82:D8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4:C33"/>
  <sheetViews>
    <sheetView zoomScalePageLayoutView="0" workbookViewId="0" topLeftCell="A1">
      <selection activeCell="H32" sqref="H32"/>
    </sheetView>
  </sheetViews>
  <sheetFormatPr defaultColWidth="11.421875" defaultRowHeight="12.75"/>
  <cols>
    <col min="3" max="3" width="34.00390625" style="0" customWidth="1"/>
  </cols>
  <sheetData>
    <row r="4" spans="2:3" ht="12.75">
      <c r="B4" s="130">
        <v>1</v>
      </c>
      <c r="C4" s="205" t="s">
        <v>702</v>
      </c>
    </row>
    <row r="5" spans="2:3" ht="12.75">
      <c r="B5" s="130">
        <v>2</v>
      </c>
      <c r="C5" s="205" t="s">
        <v>39</v>
      </c>
    </row>
    <row r="6" spans="2:3" ht="12.75">
      <c r="B6" s="130">
        <v>3</v>
      </c>
      <c r="C6" s="205" t="s">
        <v>165</v>
      </c>
    </row>
    <row r="7" spans="2:3" ht="12.75">
      <c r="B7" s="130">
        <v>4</v>
      </c>
      <c r="C7" s="205" t="s">
        <v>595</v>
      </c>
    </row>
    <row r="8" spans="2:3" ht="12.75">
      <c r="B8" s="130">
        <v>5</v>
      </c>
      <c r="C8" s="205" t="s">
        <v>87</v>
      </c>
    </row>
    <row r="9" spans="2:3" ht="12.75">
      <c r="B9" s="130">
        <v>6</v>
      </c>
      <c r="C9" s="205" t="s">
        <v>114</v>
      </c>
    </row>
    <row r="10" spans="2:3" ht="12.75">
      <c r="B10" s="130">
        <v>7</v>
      </c>
      <c r="C10" s="205" t="s">
        <v>652</v>
      </c>
    </row>
    <row r="11" spans="2:3" ht="12.75">
      <c r="B11" s="130">
        <v>8</v>
      </c>
      <c r="C11" s="205" t="s">
        <v>632</v>
      </c>
    </row>
    <row r="12" spans="2:3" ht="12.75">
      <c r="B12" s="130">
        <v>9</v>
      </c>
      <c r="C12" s="205" t="s">
        <v>664</v>
      </c>
    </row>
    <row r="13" spans="2:3" ht="12.75">
      <c r="B13" s="130">
        <v>10</v>
      </c>
      <c r="C13" s="205" t="s">
        <v>608</v>
      </c>
    </row>
    <row r="14" spans="2:3" ht="12.75">
      <c r="B14" s="130">
        <v>11</v>
      </c>
      <c r="C14" s="205" t="s">
        <v>525</v>
      </c>
    </row>
    <row r="15" spans="2:3" ht="12.75">
      <c r="B15" s="130">
        <v>12</v>
      </c>
      <c r="C15" s="205" t="s">
        <v>640</v>
      </c>
    </row>
    <row r="16" spans="2:3" ht="12.75">
      <c r="B16" s="130">
        <v>13</v>
      </c>
      <c r="C16" s="205" t="s">
        <v>109</v>
      </c>
    </row>
    <row r="17" spans="2:3" ht="12.75">
      <c r="B17" s="130">
        <v>14</v>
      </c>
      <c r="C17" s="205" t="s">
        <v>248</v>
      </c>
    </row>
    <row r="18" spans="2:3" ht="12.75">
      <c r="B18" s="130">
        <v>15</v>
      </c>
      <c r="C18" s="205" t="s">
        <v>682</v>
      </c>
    </row>
    <row r="19" spans="2:3" ht="12.75">
      <c r="B19" s="130">
        <v>16</v>
      </c>
      <c r="C19" s="205" t="s">
        <v>730</v>
      </c>
    </row>
    <row r="20" spans="2:3" ht="12.75">
      <c r="B20" s="130">
        <v>17</v>
      </c>
      <c r="C20" s="205" t="s">
        <v>107</v>
      </c>
    </row>
    <row r="21" spans="2:3" ht="12.75">
      <c r="B21" s="130">
        <v>18</v>
      </c>
      <c r="C21" s="205" t="s">
        <v>719</v>
      </c>
    </row>
    <row r="22" spans="2:3" ht="12.75">
      <c r="B22" s="130">
        <v>19</v>
      </c>
      <c r="C22" s="205" t="s">
        <v>73</v>
      </c>
    </row>
    <row r="23" spans="2:3" ht="12.75">
      <c r="B23" s="130">
        <v>20</v>
      </c>
      <c r="C23" s="205" t="s">
        <v>554</v>
      </c>
    </row>
    <row r="24" spans="2:3" ht="12.75">
      <c r="B24" s="130">
        <v>21</v>
      </c>
      <c r="C24" s="274" t="s">
        <v>654</v>
      </c>
    </row>
    <row r="25" spans="2:3" ht="12.75">
      <c r="B25" s="130">
        <v>22</v>
      </c>
      <c r="C25" s="274" t="s">
        <v>99</v>
      </c>
    </row>
    <row r="26" spans="2:3" ht="12.75">
      <c r="B26" s="130">
        <v>23</v>
      </c>
      <c r="C26" s="205" t="s">
        <v>338</v>
      </c>
    </row>
    <row r="27" spans="2:3" ht="12.75">
      <c r="B27" s="130">
        <v>24</v>
      </c>
      <c r="C27" s="205" t="s">
        <v>634</v>
      </c>
    </row>
    <row r="28" spans="2:3" ht="12.75">
      <c r="B28" s="130">
        <v>25</v>
      </c>
      <c r="C28" s="205" t="s">
        <v>723</v>
      </c>
    </row>
    <row r="29" spans="2:3" ht="12.75">
      <c r="B29" s="130">
        <v>26</v>
      </c>
      <c r="C29" s="205" t="s">
        <v>598</v>
      </c>
    </row>
    <row r="30" spans="2:3" ht="12.75">
      <c r="B30" s="130">
        <v>27</v>
      </c>
      <c r="C30" s="205" t="s">
        <v>660</v>
      </c>
    </row>
    <row r="31" spans="2:3" ht="12.75">
      <c r="B31" s="130">
        <v>28</v>
      </c>
      <c r="C31" s="205" t="s">
        <v>95</v>
      </c>
    </row>
    <row r="32" spans="2:3" ht="12.75">
      <c r="B32" s="130">
        <v>29</v>
      </c>
      <c r="C32" s="205" t="s">
        <v>213</v>
      </c>
    </row>
    <row r="33" spans="2:3" ht="12.75">
      <c r="B33" s="130">
        <v>30</v>
      </c>
      <c r="C33" s="20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K65" sqref="K65"/>
    </sheetView>
  </sheetViews>
  <sheetFormatPr defaultColWidth="11.421875" defaultRowHeight="12.75"/>
  <cols>
    <col min="1" max="1" width="11.421875" style="8" customWidth="1"/>
    <col min="2" max="2" width="11.140625" style="8" bestFit="1" customWidth="1"/>
    <col min="3" max="3" width="16.28125" style="8" customWidth="1"/>
    <col min="4" max="4" width="15.421875" style="8" customWidth="1"/>
    <col min="5" max="5" width="16.00390625" style="8" customWidth="1"/>
    <col min="6" max="6" width="14.421875" style="8" customWidth="1"/>
    <col min="7" max="7" width="11.421875" style="8" customWidth="1"/>
    <col min="8" max="9" width="9.7109375" style="8" customWidth="1"/>
    <col min="10" max="11" width="10.00390625" style="8" customWidth="1"/>
    <col min="12" max="12" width="12.28125" style="8" bestFit="1" customWidth="1"/>
    <col min="13" max="17" width="8.7109375" style="8" customWidth="1"/>
    <col min="18" max="23" width="11.421875" style="8" customWidth="1"/>
    <col min="24" max="24" width="8.57421875" style="8" customWidth="1"/>
    <col min="25" max="25" width="10.00390625" style="8" customWidth="1"/>
    <col min="26" max="16384" width="11.421875" style="8" customWidth="1"/>
  </cols>
  <sheetData>
    <row r="1" spans="2:25" ht="15.75">
      <c r="B1" s="7" t="s">
        <v>134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6.5" thickBot="1">
      <c r="B2" s="9" t="s">
        <v>756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6" customHeight="1" thickTop="1">
      <c r="A3" s="202" t="s">
        <v>623</v>
      </c>
      <c r="B3" s="202" t="s">
        <v>0</v>
      </c>
      <c r="C3" s="202" t="s">
        <v>1</v>
      </c>
      <c r="D3" s="202" t="s">
        <v>2</v>
      </c>
      <c r="E3" s="202" t="s">
        <v>3</v>
      </c>
      <c r="F3" s="202" t="s">
        <v>577</v>
      </c>
      <c r="G3" s="202" t="s">
        <v>27</v>
      </c>
      <c r="H3" s="202" t="s">
        <v>45</v>
      </c>
      <c r="I3" s="202" t="s">
        <v>110</v>
      </c>
      <c r="J3" s="202" t="s">
        <v>57</v>
      </c>
      <c r="K3" s="202" t="s">
        <v>4</v>
      </c>
      <c r="L3" s="202" t="s">
        <v>5</v>
      </c>
      <c r="M3" s="202" t="s">
        <v>10</v>
      </c>
      <c r="N3" s="202" t="s">
        <v>28</v>
      </c>
      <c r="O3" s="202" t="s">
        <v>29</v>
      </c>
      <c r="P3" s="202" t="s">
        <v>66</v>
      </c>
      <c r="Q3" s="202" t="s">
        <v>6</v>
      </c>
      <c r="R3" s="202" t="s">
        <v>30</v>
      </c>
      <c r="S3" s="202" t="s">
        <v>50</v>
      </c>
      <c r="T3" s="202" t="s">
        <v>7</v>
      </c>
      <c r="U3" s="202" t="s">
        <v>259</v>
      </c>
      <c r="V3" s="202" t="s">
        <v>260</v>
      </c>
      <c r="W3" s="202" t="s">
        <v>256</v>
      </c>
      <c r="X3" s="202" t="s">
        <v>258</v>
      </c>
      <c r="Y3" s="202" t="s">
        <v>31</v>
      </c>
    </row>
    <row r="4" spans="1:25" ht="26.25" customHeight="1">
      <c r="A4" s="247" t="s">
        <v>673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6" ht="25.5" customHeight="1">
      <c r="A5" s="226">
        <v>1</v>
      </c>
      <c r="B5" s="204">
        <v>43115</v>
      </c>
      <c r="C5" s="205" t="s">
        <v>400</v>
      </c>
      <c r="D5" s="206" t="s">
        <v>8</v>
      </c>
      <c r="E5" s="207" t="s">
        <v>758</v>
      </c>
      <c r="F5" s="208">
        <v>20634.15</v>
      </c>
      <c r="G5" s="232" t="s">
        <v>35</v>
      </c>
      <c r="H5" s="261" t="s">
        <v>637</v>
      </c>
      <c r="I5" s="234" t="s">
        <v>70</v>
      </c>
      <c r="J5" s="234">
        <v>20</v>
      </c>
      <c r="K5" s="235">
        <v>93</v>
      </c>
      <c r="L5" s="234" t="s">
        <v>15</v>
      </c>
      <c r="M5" s="236">
        <v>17</v>
      </c>
      <c r="N5" s="233">
        <v>39</v>
      </c>
      <c r="O5" s="232"/>
      <c r="P5" s="232" t="s">
        <v>67</v>
      </c>
      <c r="Q5" s="275">
        <v>90</v>
      </c>
      <c r="R5" s="232" t="s">
        <v>24</v>
      </c>
      <c r="S5" s="226" t="s">
        <v>52</v>
      </c>
      <c r="T5" s="232" t="s">
        <v>49</v>
      </c>
      <c r="U5" s="232">
        <v>480</v>
      </c>
      <c r="V5" s="232" t="s">
        <v>638</v>
      </c>
      <c r="W5" s="224"/>
      <c r="X5" s="225">
        <v>11</v>
      </c>
      <c r="Y5" s="203" t="s">
        <v>540</v>
      </c>
      <c r="Z5" s="52"/>
    </row>
    <row r="6" spans="1:26" s="157" customFormat="1" ht="41.25" customHeight="1">
      <c r="A6" s="226">
        <v>2</v>
      </c>
      <c r="B6" s="204">
        <v>43115</v>
      </c>
      <c r="C6" s="205" t="s">
        <v>759</v>
      </c>
      <c r="D6" s="206" t="s">
        <v>240</v>
      </c>
      <c r="E6" s="206" t="s">
        <v>760</v>
      </c>
      <c r="F6" s="208">
        <v>16348</v>
      </c>
      <c r="G6" s="232" t="s">
        <v>35</v>
      </c>
      <c r="H6" s="219">
        <v>100</v>
      </c>
      <c r="I6" s="220" t="s">
        <v>70</v>
      </c>
      <c r="J6" s="220">
        <v>16.5</v>
      </c>
      <c r="K6" s="221">
        <f>+H6-J6</f>
        <v>83.5</v>
      </c>
      <c r="L6" s="220" t="s">
        <v>15</v>
      </c>
      <c r="M6" s="222">
        <v>0</v>
      </c>
      <c r="N6" s="219">
        <v>93.5</v>
      </c>
      <c r="O6" s="218" t="s">
        <v>757</v>
      </c>
      <c r="P6" s="218" t="s">
        <v>67</v>
      </c>
      <c r="Q6" s="233">
        <v>174</v>
      </c>
      <c r="R6" s="226" t="s">
        <v>12</v>
      </c>
      <c r="S6" s="238" t="s">
        <v>52</v>
      </c>
      <c r="T6" s="226" t="s">
        <v>46</v>
      </c>
      <c r="U6" s="218" t="s">
        <v>444</v>
      </c>
      <c r="V6" s="218" t="s">
        <v>445</v>
      </c>
      <c r="W6" s="224"/>
      <c r="X6" s="225"/>
      <c r="Y6" s="209" t="s">
        <v>573</v>
      </c>
      <c r="Z6" s="156"/>
    </row>
    <row r="7" spans="1:26" s="157" customFormat="1" ht="40.5" customHeight="1">
      <c r="A7" s="226">
        <v>3</v>
      </c>
      <c r="B7" s="204">
        <v>43122</v>
      </c>
      <c r="C7" s="205" t="s">
        <v>593</v>
      </c>
      <c r="D7" s="206" t="s">
        <v>240</v>
      </c>
      <c r="E7" s="207" t="s">
        <v>761</v>
      </c>
      <c r="F7" s="208">
        <v>14749.13</v>
      </c>
      <c r="G7" s="226" t="s">
        <v>20</v>
      </c>
      <c r="H7" s="233">
        <v>275</v>
      </c>
      <c r="I7" s="234" t="s">
        <v>70</v>
      </c>
      <c r="J7" s="220">
        <v>30</v>
      </c>
      <c r="K7" s="221">
        <f>+H7-J7</f>
        <v>245</v>
      </c>
      <c r="L7" s="220" t="s">
        <v>15</v>
      </c>
      <c r="M7" s="236"/>
      <c r="N7" s="233">
        <v>70.8</v>
      </c>
      <c r="O7" s="232" t="s">
        <v>647</v>
      </c>
      <c r="P7" s="232" t="s">
        <v>67</v>
      </c>
      <c r="Q7" s="275">
        <v>246</v>
      </c>
      <c r="R7" s="232" t="s">
        <v>12</v>
      </c>
      <c r="S7" s="226" t="s">
        <v>52</v>
      </c>
      <c r="T7" s="232" t="s">
        <v>55</v>
      </c>
      <c r="U7" s="232" t="s">
        <v>645</v>
      </c>
      <c r="V7" s="232" t="s">
        <v>646</v>
      </c>
      <c r="W7" s="237"/>
      <c r="X7" s="225">
        <v>11</v>
      </c>
      <c r="Y7" s="232" t="s">
        <v>530</v>
      </c>
      <c r="Z7" s="156"/>
    </row>
    <row r="8" spans="1:26" s="157" customFormat="1" ht="40.5" customHeight="1">
      <c r="A8" s="226">
        <v>4</v>
      </c>
      <c r="B8" s="204">
        <v>43130</v>
      </c>
      <c r="C8" s="205" t="s">
        <v>762</v>
      </c>
      <c r="D8" s="206" t="s">
        <v>240</v>
      </c>
      <c r="E8" s="207" t="s">
        <v>763</v>
      </c>
      <c r="F8" s="208">
        <v>20912.64</v>
      </c>
      <c r="G8" s="226"/>
      <c r="H8" s="233"/>
      <c r="I8" s="234"/>
      <c r="J8" s="220"/>
      <c r="K8" s="221"/>
      <c r="L8" s="220"/>
      <c r="M8" s="236"/>
      <c r="N8" s="233"/>
      <c r="O8" s="232"/>
      <c r="P8" s="232"/>
      <c r="Q8" s="275"/>
      <c r="R8" s="232"/>
      <c r="S8" s="226"/>
      <c r="T8" s="232"/>
      <c r="U8" s="232"/>
      <c r="V8" s="232"/>
      <c r="W8" s="237"/>
      <c r="X8" s="225"/>
      <c r="Y8" s="203" t="s">
        <v>540</v>
      </c>
      <c r="Z8" s="156"/>
    </row>
    <row r="9" spans="1:26" s="157" customFormat="1" ht="25.5" customHeight="1">
      <c r="A9" s="226"/>
      <c r="B9" s="227"/>
      <c r="C9" s="228"/>
      <c r="D9" s="229"/>
      <c r="E9" s="231"/>
      <c r="F9" s="230"/>
      <c r="G9" s="226"/>
      <c r="H9" s="233"/>
      <c r="I9" s="234"/>
      <c r="J9" s="220"/>
      <c r="K9" s="221"/>
      <c r="L9" s="220"/>
      <c r="M9" s="236"/>
      <c r="N9" s="233"/>
      <c r="O9" s="232"/>
      <c r="P9" s="232"/>
      <c r="Q9" s="275"/>
      <c r="R9" s="232"/>
      <c r="S9" s="226"/>
      <c r="T9" s="232"/>
      <c r="U9" s="232"/>
      <c r="V9" s="232"/>
      <c r="W9" s="237"/>
      <c r="X9" s="225"/>
      <c r="Y9" s="232"/>
      <c r="Z9" s="156"/>
    </row>
    <row r="10" spans="1:26" s="157" customFormat="1" ht="27" customHeight="1">
      <c r="A10" s="246" t="s">
        <v>674</v>
      </c>
      <c r="B10" s="227"/>
      <c r="C10" s="228"/>
      <c r="D10" s="229"/>
      <c r="E10" s="229"/>
      <c r="F10" s="230"/>
      <c r="G10" s="218"/>
      <c r="H10" s="219"/>
      <c r="I10" s="220"/>
      <c r="J10" s="220"/>
      <c r="K10" s="221"/>
      <c r="L10" s="220"/>
      <c r="M10" s="222"/>
      <c r="N10" s="219"/>
      <c r="O10" s="218"/>
      <c r="P10" s="218"/>
      <c r="Q10" s="219"/>
      <c r="R10" s="218"/>
      <c r="S10" s="223"/>
      <c r="T10" s="218"/>
      <c r="U10" s="218"/>
      <c r="V10" s="218"/>
      <c r="W10" s="224"/>
      <c r="X10" s="225"/>
      <c r="Y10" s="226"/>
      <c r="Z10" s="156"/>
    </row>
    <row r="11" spans="1:26" s="157" customFormat="1" ht="40.5" customHeight="1">
      <c r="A11" s="226">
        <v>5</v>
      </c>
      <c r="B11" s="204">
        <v>43137</v>
      </c>
      <c r="C11" s="205" t="s">
        <v>762</v>
      </c>
      <c r="D11" s="206" t="s">
        <v>240</v>
      </c>
      <c r="E11" s="207" t="s">
        <v>764</v>
      </c>
      <c r="F11" s="208">
        <v>20912.64</v>
      </c>
      <c r="G11" s="226" t="s">
        <v>20</v>
      </c>
      <c r="H11" s="233">
        <v>275</v>
      </c>
      <c r="I11" s="234" t="s">
        <v>70</v>
      </c>
      <c r="J11" s="220">
        <v>30</v>
      </c>
      <c r="K11" s="221">
        <f>+H11-J11</f>
        <v>245</v>
      </c>
      <c r="L11" s="220" t="s">
        <v>15</v>
      </c>
      <c r="M11" s="236"/>
      <c r="N11" s="233">
        <v>70.8</v>
      </c>
      <c r="O11" s="232" t="s">
        <v>647</v>
      </c>
      <c r="P11" s="232" t="s">
        <v>67</v>
      </c>
      <c r="Q11" s="275">
        <v>246</v>
      </c>
      <c r="R11" s="232" t="s">
        <v>12</v>
      </c>
      <c r="S11" s="226" t="s">
        <v>52</v>
      </c>
      <c r="T11" s="232" t="s">
        <v>55</v>
      </c>
      <c r="U11" s="232" t="s">
        <v>645</v>
      </c>
      <c r="V11" s="232" t="s">
        <v>646</v>
      </c>
      <c r="W11" s="237"/>
      <c r="X11" s="225">
        <v>11</v>
      </c>
      <c r="Y11" s="203" t="s">
        <v>540</v>
      </c>
      <c r="Z11" s="156"/>
    </row>
    <row r="12" spans="1:26" s="157" customFormat="1" ht="39.75" customHeight="1">
      <c r="A12" s="226">
        <v>6</v>
      </c>
      <c r="B12" s="204">
        <v>43143</v>
      </c>
      <c r="C12" s="205" t="s">
        <v>762</v>
      </c>
      <c r="D12" s="206" t="s">
        <v>240</v>
      </c>
      <c r="E12" s="207" t="s">
        <v>765</v>
      </c>
      <c r="F12" s="208">
        <v>21055.16</v>
      </c>
      <c r="G12" s="226" t="s">
        <v>20</v>
      </c>
      <c r="H12" s="233">
        <v>154</v>
      </c>
      <c r="I12" s="234" t="s">
        <v>70</v>
      </c>
      <c r="J12" s="234">
        <v>18</v>
      </c>
      <c r="K12" s="235">
        <f>+H12-J12</f>
        <v>136</v>
      </c>
      <c r="L12" s="234" t="s">
        <v>9</v>
      </c>
      <c r="M12" s="220" t="s">
        <v>641</v>
      </c>
      <c r="N12" s="233">
        <v>42</v>
      </c>
      <c r="O12" s="226">
        <v>42</v>
      </c>
      <c r="P12" s="226" t="s">
        <v>644</v>
      </c>
      <c r="Q12" s="233">
        <v>60</v>
      </c>
      <c r="R12" s="226" t="s">
        <v>24</v>
      </c>
      <c r="S12" s="238" t="s">
        <v>52</v>
      </c>
      <c r="T12" s="226" t="s">
        <v>11</v>
      </c>
      <c r="U12" s="226" t="s">
        <v>642</v>
      </c>
      <c r="V12" s="226" t="s">
        <v>643</v>
      </c>
      <c r="W12" s="224"/>
      <c r="X12" s="225"/>
      <c r="Y12" s="203" t="s">
        <v>540</v>
      </c>
      <c r="Z12" s="156"/>
    </row>
    <row r="13" spans="1:26" s="157" customFormat="1" ht="35.25" customHeight="1">
      <c r="A13" s="226">
        <v>7</v>
      </c>
      <c r="B13" s="204">
        <v>43150</v>
      </c>
      <c r="C13" s="205" t="s">
        <v>762</v>
      </c>
      <c r="D13" s="206" t="s">
        <v>240</v>
      </c>
      <c r="E13" s="207" t="s">
        <v>766</v>
      </c>
      <c r="F13" s="208">
        <v>21055.16</v>
      </c>
      <c r="G13" s="226">
        <v>8</v>
      </c>
      <c r="H13" s="233">
        <v>177</v>
      </c>
      <c r="I13" s="234" t="s">
        <v>70</v>
      </c>
      <c r="J13" s="234"/>
      <c r="K13" s="235"/>
      <c r="L13" s="234"/>
      <c r="M13" s="236">
        <v>12</v>
      </c>
      <c r="N13" s="233">
        <v>0</v>
      </c>
      <c r="O13" s="232">
        <v>35.3</v>
      </c>
      <c r="P13" s="232" t="s">
        <v>67</v>
      </c>
      <c r="Q13" s="275">
        <v>49.6</v>
      </c>
      <c r="R13" s="232" t="s">
        <v>24</v>
      </c>
      <c r="S13" s="226" t="s">
        <v>52</v>
      </c>
      <c r="T13" s="226" t="s">
        <v>690</v>
      </c>
      <c r="U13" s="271" t="s">
        <v>691</v>
      </c>
      <c r="V13" s="271" t="s">
        <v>692</v>
      </c>
      <c r="W13" s="224"/>
      <c r="X13" s="225"/>
      <c r="Y13" s="203" t="s">
        <v>540</v>
      </c>
      <c r="Z13" s="156"/>
    </row>
    <row r="14" spans="1:26" s="157" customFormat="1" ht="41.25" customHeight="1">
      <c r="A14" s="226">
        <v>8</v>
      </c>
      <c r="B14" s="204">
        <v>43157</v>
      </c>
      <c r="C14" s="205" t="s">
        <v>762</v>
      </c>
      <c r="D14" s="206" t="s">
        <v>240</v>
      </c>
      <c r="E14" s="207" t="s">
        <v>767</v>
      </c>
      <c r="F14" s="208">
        <v>21055.16</v>
      </c>
      <c r="G14" s="226">
        <v>6</v>
      </c>
      <c r="H14" s="233">
        <v>157</v>
      </c>
      <c r="I14" s="234" t="s">
        <v>70</v>
      </c>
      <c r="J14" s="220">
        <v>62.5</v>
      </c>
      <c r="K14" s="221">
        <f>+H13-J14</f>
        <v>114.5</v>
      </c>
      <c r="L14" s="220" t="s">
        <v>9</v>
      </c>
      <c r="M14" s="222">
        <v>16.6</v>
      </c>
      <c r="N14" s="219">
        <v>9</v>
      </c>
      <c r="O14" s="218"/>
      <c r="P14" s="218" t="s">
        <v>67</v>
      </c>
      <c r="Q14" s="233">
        <v>149</v>
      </c>
      <c r="R14" s="226">
        <v>2</v>
      </c>
      <c r="S14" s="223"/>
      <c r="T14" s="218"/>
      <c r="U14" s="218"/>
      <c r="V14" s="218"/>
      <c r="W14" s="224">
        <v>2618</v>
      </c>
      <c r="X14" s="225"/>
      <c r="Y14" s="203" t="s">
        <v>540</v>
      </c>
      <c r="Z14" s="156"/>
    </row>
    <row r="15" spans="1:26" s="157" customFormat="1" ht="41.25" customHeight="1">
      <c r="A15" s="226">
        <v>9</v>
      </c>
      <c r="B15" s="204">
        <v>43157</v>
      </c>
      <c r="C15" s="205" t="s">
        <v>762</v>
      </c>
      <c r="D15" s="206" t="s">
        <v>240</v>
      </c>
      <c r="E15" s="207" t="s">
        <v>768</v>
      </c>
      <c r="F15" s="208">
        <v>21055.15</v>
      </c>
      <c r="G15" s="226">
        <v>10</v>
      </c>
      <c r="H15" s="233">
        <v>336</v>
      </c>
      <c r="I15" s="234" t="s">
        <v>70</v>
      </c>
      <c r="J15" s="234">
        <v>100</v>
      </c>
      <c r="K15" s="235">
        <f>+H15-J15</f>
        <v>236</v>
      </c>
      <c r="L15" s="234" t="s">
        <v>9</v>
      </c>
      <c r="M15" s="239">
        <v>9</v>
      </c>
      <c r="N15" s="233">
        <v>178</v>
      </c>
      <c r="O15" s="226">
        <v>184</v>
      </c>
      <c r="P15" s="226" t="s">
        <v>67</v>
      </c>
      <c r="Q15" s="233">
        <v>236</v>
      </c>
      <c r="R15" s="226">
        <v>3</v>
      </c>
      <c r="S15" s="223" t="s">
        <v>52</v>
      </c>
      <c r="T15" s="218" t="s">
        <v>46</v>
      </c>
      <c r="U15" s="218" t="s">
        <v>543</v>
      </c>
      <c r="V15" s="218" t="s">
        <v>542</v>
      </c>
      <c r="W15" s="224">
        <v>5782</v>
      </c>
      <c r="X15" s="225"/>
      <c r="Y15" s="203" t="s">
        <v>771</v>
      </c>
      <c r="Z15" s="156"/>
    </row>
    <row r="16" spans="1:26" s="157" customFormat="1" ht="30" customHeight="1">
      <c r="A16" s="226"/>
      <c r="B16" s="227"/>
      <c r="C16" s="228"/>
      <c r="D16" s="229"/>
      <c r="E16" s="231"/>
      <c r="F16" s="230"/>
      <c r="G16" s="226"/>
      <c r="H16" s="233"/>
      <c r="I16" s="234"/>
      <c r="J16" s="234"/>
      <c r="K16" s="235"/>
      <c r="L16" s="234"/>
      <c r="M16" s="239"/>
      <c r="N16" s="233"/>
      <c r="O16" s="226"/>
      <c r="P16" s="226"/>
      <c r="Q16" s="233"/>
      <c r="R16" s="226"/>
      <c r="S16" s="223"/>
      <c r="T16" s="218"/>
      <c r="U16" s="218"/>
      <c r="V16" s="218"/>
      <c r="W16" s="224"/>
      <c r="X16" s="225"/>
      <c r="Y16" s="226"/>
      <c r="Z16" s="156"/>
    </row>
    <row r="17" spans="1:26" s="157" customFormat="1" ht="29.25" customHeight="1">
      <c r="A17" s="246" t="s">
        <v>675</v>
      </c>
      <c r="B17" s="227"/>
      <c r="C17" s="228"/>
      <c r="D17" s="229"/>
      <c r="E17" s="231"/>
      <c r="F17" s="230"/>
      <c r="G17" s="226"/>
      <c r="H17" s="233"/>
      <c r="I17" s="234"/>
      <c r="J17" s="234"/>
      <c r="K17" s="235"/>
      <c r="L17" s="220"/>
      <c r="M17" s="239"/>
      <c r="N17" s="233"/>
      <c r="O17" s="226"/>
      <c r="P17" s="226"/>
      <c r="Q17" s="233"/>
      <c r="R17" s="226"/>
      <c r="S17" s="238"/>
      <c r="T17" s="226"/>
      <c r="U17" s="226"/>
      <c r="V17" s="226"/>
      <c r="W17" s="224"/>
      <c r="X17" s="225"/>
      <c r="Y17" s="226"/>
      <c r="Z17" s="156"/>
    </row>
    <row r="18" spans="1:26" s="157" customFormat="1" ht="41.25" customHeight="1">
      <c r="A18" s="226">
        <v>10</v>
      </c>
      <c r="B18" s="204">
        <v>43164</v>
      </c>
      <c r="C18" s="205" t="s">
        <v>762</v>
      </c>
      <c r="D18" s="206" t="s">
        <v>240</v>
      </c>
      <c r="E18" s="207" t="s">
        <v>769</v>
      </c>
      <c r="F18" s="208">
        <v>21112.35</v>
      </c>
      <c r="G18" s="226">
        <v>6</v>
      </c>
      <c r="H18" s="233">
        <v>157</v>
      </c>
      <c r="I18" s="234" t="s">
        <v>70</v>
      </c>
      <c r="J18" s="220">
        <v>62.5</v>
      </c>
      <c r="K18" s="221">
        <f>+H17-J18</f>
        <v>-62.5</v>
      </c>
      <c r="L18" s="220" t="s">
        <v>9</v>
      </c>
      <c r="M18" s="222">
        <v>16.6</v>
      </c>
      <c r="N18" s="219">
        <v>9</v>
      </c>
      <c r="O18" s="218"/>
      <c r="P18" s="218" t="s">
        <v>67</v>
      </c>
      <c r="Q18" s="233">
        <v>149</v>
      </c>
      <c r="R18" s="226">
        <v>2</v>
      </c>
      <c r="S18" s="223"/>
      <c r="T18" s="218"/>
      <c r="U18" s="218"/>
      <c r="V18" s="218"/>
      <c r="W18" s="224">
        <v>2618</v>
      </c>
      <c r="X18" s="225"/>
      <c r="Y18" s="203" t="s">
        <v>540</v>
      </c>
      <c r="Z18" s="156"/>
    </row>
    <row r="19" spans="1:26" s="157" customFormat="1" ht="41.25" customHeight="1">
      <c r="A19" s="226">
        <v>11</v>
      </c>
      <c r="B19" s="204">
        <v>43179</v>
      </c>
      <c r="C19" s="205" t="s">
        <v>762</v>
      </c>
      <c r="D19" s="206" t="s">
        <v>240</v>
      </c>
      <c r="E19" s="207" t="s">
        <v>770</v>
      </c>
      <c r="F19" s="208">
        <v>21112.35</v>
      </c>
      <c r="G19" s="226">
        <v>10</v>
      </c>
      <c r="H19" s="233">
        <v>336</v>
      </c>
      <c r="I19" s="234" t="s">
        <v>70</v>
      </c>
      <c r="J19" s="234">
        <v>100</v>
      </c>
      <c r="K19" s="235">
        <f>+H19-J19</f>
        <v>236</v>
      </c>
      <c r="L19" s="234" t="s">
        <v>9</v>
      </c>
      <c r="M19" s="239">
        <v>9</v>
      </c>
      <c r="N19" s="233">
        <v>178</v>
      </c>
      <c r="O19" s="226">
        <v>184</v>
      </c>
      <c r="P19" s="226" t="s">
        <v>67</v>
      </c>
      <c r="Q19" s="233">
        <v>236</v>
      </c>
      <c r="R19" s="226">
        <v>3</v>
      </c>
      <c r="S19" s="223" t="s">
        <v>52</v>
      </c>
      <c r="T19" s="218" t="s">
        <v>46</v>
      </c>
      <c r="U19" s="218" t="s">
        <v>543</v>
      </c>
      <c r="V19" s="218" t="s">
        <v>542</v>
      </c>
      <c r="W19" s="224">
        <v>5782</v>
      </c>
      <c r="X19" s="225"/>
      <c r="Y19" s="203" t="s">
        <v>540</v>
      </c>
      <c r="Z19" s="156"/>
    </row>
    <row r="20" spans="1:11" s="190" customFormat="1" ht="26.25" customHeight="1">
      <c r="A20" s="295" t="s">
        <v>705</v>
      </c>
      <c r="B20" s="295"/>
      <c r="C20" s="295"/>
      <c r="D20" s="295"/>
      <c r="E20" s="158">
        <f>COUNTA(E5:E19)</f>
        <v>11</v>
      </c>
      <c r="F20" s="270">
        <f>SUM(F5:F19)</f>
        <v>220001.89</v>
      </c>
      <c r="G20" s="263"/>
      <c r="H20" s="248"/>
      <c r="I20" s="200"/>
      <c r="J20" s="264"/>
      <c r="K20" s="263"/>
    </row>
    <row r="21" spans="1:11" s="190" customFormat="1" ht="26.25" customHeight="1">
      <c r="A21" s="199"/>
      <c r="B21" s="199"/>
      <c r="C21" s="199"/>
      <c r="D21" s="199"/>
      <c r="E21" s="262"/>
      <c r="F21" s="270"/>
      <c r="G21" s="263"/>
      <c r="H21" s="248"/>
      <c r="I21" s="200"/>
      <c r="J21" s="264"/>
      <c r="K21" s="263"/>
    </row>
    <row r="22" spans="1:26" s="157" customFormat="1" ht="29.25" customHeight="1">
      <c r="A22" s="246" t="s">
        <v>676</v>
      </c>
      <c r="B22" s="227"/>
      <c r="C22" s="228"/>
      <c r="D22" s="229"/>
      <c r="E22" s="231"/>
      <c r="F22" s="230"/>
      <c r="G22" s="226"/>
      <c r="H22" s="233"/>
      <c r="I22" s="234"/>
      <c r="J22" s="234"/>
      <c r="K22" s="235"/>
      <c r="L22" s="220"/>
      <c r="M22" s="239"/>
      <c r="N22" s="233"/>
      <c r="O22" s="226"/>
      <c r="P22" s="226"/>
      <c r="Q22" s="233"/>
      <c r="R22" s="226"/>
      <c r="S22" s="238"/>
      <c r="T22" s="226"/>
      <c r="U22" s="226"/>
      <c r="V22" s="226"/>
      <c r="W22" s="224"/>
      <c r="X22" s="225"/>
      <c r="Y22" s="226"/>
      <c r="Z22" s="156"/>
    </row>
    <row r="23" spans="1:26" s="157" customFormat="1" ht="41.25" customHeight="1">
      <c r="A23" s="226">
        <v>12</v>
      </c>
      <c r="B23" s="204">
        <v>43206</v>
      </c>
      <c r="C23" s="205" t="s">
        <v>762</v>
      </c>
      <c r="D23" s="206" t="s">
        <v>240</v>
      </c>
      <c r="E23" s="207" t="s">
        <v>772</v>
      </c>
      <c r="F23" s="208">
        <v>21148.13</v>
      </c>
      <c r="G23" s="226">
        <v>6</v>
      </c>
      <c r="H23" s="233">
        <v>157</v>
      </c>
      <c r="I23" s="234" t="s">
        <v>70</v>
      </c>
      <c r="J23" s="220">
        <v>62.5</v>
      </c>
      <c r="K23" s="221">
        <f>+H22-J23</f>
        <v>-62.5</v>
      </c>
      <c r="L23" s="220" t="s">
        <v>9</v>
      </c>
      <c r="M23" s="222">
        <v>16.6</v>
      </c>
      <c r="N23" s="219">
        <v>9</v>
      </c>
      <c r="O23" s="218"/>
      <c r="P23" s="218" t="s">
        <v>67</v>
      </c>
      <c r="Q23" s="233">
        <v>149</v>
      </c>
      <c r="R23" s="226">
        <v>2</v>
      </c>
      <c r="S23" s="223"/>
      <c r="T23" s="218"/>
      <c r="U23" s="218"/>
      <c r="V23" s="218"/>
      <c r="W23" s="224">
        <v>2618</v>
      </c>
      <c r="X23" s="225"/>
      <c r="Y23" s="203" t="s">
        <v>540</v>
      </c>
      <c r="Z23" s="156"/>
    </row>
    <row r="24" spans="1:26" s="157" customFormat="1" ht="41.25" customHeight="1">
      <c r="A24" s="226">
        <v>13</v>
      </c>
      <c r="B24" s="204">
        <v>43210</v>
      </c>
      <c r="C24" s="205" t="s">
        <v>773</v>
      </c>
      <c r="D24" s="206" t="s">
        <v>240</v>
      </c>
      <c r="E24" s="207" t="s">
        <v>774</v>
      </c>
      <c r="F24" s="208">
        <v>17160.29</v>
      </c>
      <c r="G24" s="226">
        <v>10</v>
      </c>
      <c r="H24" s="233">
        <v>336</v>
      </c>
      <c r="I24" s="234" t="s">
        <v>70</v>
      </c>
      <c r="J24" s="234">
        <v>100</v>
      </c>
      <c r="K24" s="235">
        <f>+H24-J24</f>
        <v>236</v>
      </c>
      <c r="L24" s="234" t="s">
        <v>9</v>
      </c>
      <c r="M24" s="239">
        <v>9</v>
      </c>
      <c r="N24" s="233">
        <v>178</v>
      </c>
      <c r="O24" s="226">
        <v>184</v>
      </c>
      <c r="P24" s="226" t="s">
        <v>67</v>
      </c>
      <c r="Q24" s="233">
        <v>236</v>
      </c>
      <c r="R24" s="226">
        <v>3</v>
      </c>
      <c r="S24" s="223" t="s">
        <v>52</v>
      </c>
      <c r="T24" s="218" t="s">
        <v>46</v>
      </c>
      <c r="U24" s="218" t="s">
        <v>543</v>
      </c>
      <c r="V24" s="218" t="s">
        <v>542</v>
      </c>
      <c r="W24" s="224">
        <v>5782</v>
      </c>
      <c r="X24" s="225"/>
      <c r="Y24" s="203" t="s">
        <v>540</v>
      </c>
      <c r="Z24" s="156"/>
    </row>
    <row r="25" spans="1:11" s="190" customFormat="1" ht="26.25" customHeight="1">
      <c r="A25" s="295"/>
      <c r="B25" s="295"/>
      <c r="C25" s="295"/>
      <c r="D25" s="295"/>
      <c r="E25" s="262"/>
      <c r="F25" s="270"/>
      <c r="G25" s="263"/>
      <c r="H25" s="248"/>
      <c r="I25" s="200"/>
      <c r="J25" s="264"/>
      <c r="K25" s="263"/>
    </row>
    <row r="26" spans="1:26" s="157" customFormat="1" ht="29.25" customHeight="1">
      <c r="A26" s="246" t="s">
        <v>677</v>
      </c>
      <c r="B26" s="227"/>
      <c r="C26" s="228"/>
      <c r="D26" s="229"/>
      <c r="E26" s="231"/>
      <c r="F26" s="230"/>
      <c r="G26" s="226"/>
      <c r="H26" s="233"/>
      <c r="I26" s="234"/>
      <c r="J26" s="234"/>
      <c r="K26" s="235"/>
      <c r="L26" s="220"/>
      <c r="M26" s="239"/>
      <c r="N26" s="233"/>
      <c r="O26" s="226"/>
      <c r="P26" s="226"/>
      <c r="Q26" s="233"/>
      <c r="R26" s="226"/>
      <c r="S26" s="238"/>
      <c r="T26" s="226"/>
      <c r="U26" s="226"/>
      <c r="V26" s="226"/>
      <c r="W26" s="224"/>
      <c r="X26" s="225"/>
      <c r="Y26" s="226"/>
      <c r="Z26" s="156"/>
    </row>
    <row r="27" spans="1:26" s="157" customFormat="1" ht="41.25" customHeight="1">
      <c r="A27" s="226">
        <v>14</v>
      </c>
      <c r="B27" s="204">
        <v>43241</v>
      </c>
      <c r="C27" s="205" t="s">
        <v>775</v>
      </c>
      <c r="D27" s="206" t="s">
        <v>779</v>
      </c>
      <c r="E27" s="207" t="s">
        <v>780</v>
      </c>
      <c r="F27" s="208">
        <v>16621.87</v>
      </c>
      <c r="G27" s="226">
        <v>6</v>
      </c>
      <c r="H27" s="233">
        <v>157</v>
      </c>
      <c r="I27" s="234" t="s">
        <v>70</v>
      </c>
      <c r="J27" s="220">
        <v>62.5</v>
      </c>
      <c r="K27" s="221">
        <f>+H26-J27</f>
        <v>-62.5</v>
      </c>
      <c r="L27" s="220" t="s">
        <v>9</v>
      </c>
      <c r="M27" s="222">
        <v>16.6</v>
      </c>
      <c r="N27" s="219">
        <v>9</v>
      </c>
      <c r="O27" s="218"/>
      <c r="P27" s="218" t="s">
        <v>67</v>
      </c>
      <c r="Q27" s="233">
        <v>149</v>
      </c>
      <c r="R27" s="226">
        <v>2</v>
      </c>
      <c r="S27" s="223"/>
      <c r="T27" s="218"/>
      <c r="U27" s="218"/>
      <c r="V27" s="218"/>
      <c r="W27" s="224">
        <v>2618</v>
      </c>
      <c r="X27" s="225"/>
      <c r="Y27" s="203" t="s">
        <v>540</v>
      </c>
      <c r="Z27" s="156"/>
    </row>
    <row r="28" spans="1:26" s="157" customFormat="1" ht="41.25" customHeight="1">
      <c r="A28" s="226">
        <v>15</v>
      </c>
      <c r="B28" s="204">
        <v>43241</v>
      </c>
      <c r="C28" s="205" t="s">
        <v>776</v>
      </c>
      <c r="D28" s="206" t="s">
        <v>777</v>
      </c>
      <c r="E28" s="207" t="s">
        <v>778</v>
      </c>
      <c r="F28" s="208">
        <v>15051.88</v>
      </c>
      <c r="G28" s="226">
        <v>10</v>
      </c>
      <c r="H28" s="233">
        <v>336</v>
      </c>
      <c r="I28" s="234" t="s">
        <v>70</v>
      </c>
      <c r="J28" s="234">
        <v>100</v>
      </c>
      <c r="K28" s="235">
        <f>+H28-J28</f>
        <v>236</v>
      </c>
      <c r="L28" s="234" t="s">
        <v>9</v>
      </c>
      <c r="M28" s="239">
        <v>9</v>
      </c>
      <c r="N28" s="233">
        <v>178</v>
      </c>
      <c r="O28" s="226">
        <v>184</v>
      </c>
      <c r="P28" s="226" t="s">
        <v>67</v>
      </c>
      <c r="Q28" s="233">
        <v>236</v>
      </c>
      <c r="R28" s="226">
        <v>3</v>
      </c>
      <c r="S28" s="223" t="s">
        <v>52</v>
      </c>
      <c r="T28" s="218" t="s">
        <v>46</v>
      </c>
      <c r="U28" s="218" t="s">
        <v>543</v>
      </c>
      <c r="V28" s="218" t="s">
        <v>542</v>
      </c>
      <c r="W28" s="224">
        <v>5782</v>
      </c>
      <c r="X28" s="225"/>
      <c r="Y28" s="203" t="s">
        <v>540</v>
      </c>
      <c r="Z28" s="156"/>
    </row>
    <row r="29" spans="1:26" s="157" customFormat="1" ht="41.25" customHeight="1">
      <c r="A29" s="155"/>
      <c r="B29" s="192"/>
      <c r="C29" s="193"/>
      <c r="D29" s="169"/>
      <c r="E29" s="194"/>
      <c r="F29" s="195"/>
      <c r="G29" s="155"/>
      <c r="H29" s="253"/>
      <c r="I29" s="249"/>
      <c r="J29" s="249"/>
      <c r="K29" s="276"/>
      <c r="L29" s="249"/>
      <c r="M29" s="252"/>
      <c r="N29" s="253"/>
      <c r="O29" s="155"/>
      <c r="P29" s="155"/>
      <c r="Q29" s="253"/>
      <c r="R29" s="155"/>
      <c r="S29" s="198"/>
      <c r="T29" s="197"/>
      <c r="U29" s="197"/>
      <c r="V29" s="197"/>
      <c r="W29" s="254"/>
      <c r="X29" s="255"/>
      <c r="Y29" s="277"/>
      <c r="Z29" s="156"/>
    </row>
    <row r="30" spans="1:26" s="157" customFormat="1" ht="29.25" customHeight="1">
      <c r="A30" s="246" t="s">
        <v>686</v>
      </c>
      <c r="B30" s="227"/>
      <c r="C30" s="228"/>
      <c r="D30" s="229"/>
      <c r="E30" s="231"/>
      <c r="F30" s="230"/>
      <c r="G30" s="226"/>
      <c r="H30" s="233"/>
      <c r="I30" s="234"/>
      <c r="J30" s="234"/>
      <c r="K30" s="235"/>
      <c r="L30" s="220"/>
      <c r="M30" s="239"/>
      <c r="N30" s="233"/>
      <c r="O30" s="226"/>
      <c r="P30" s="226"/>
      <c r="Q30" s="233"/>
      <c r="R30" s="226"/>
      <c r="S30" s="238"/>
      <c r="T30" s="226"/>
      <c r="U30" s="226"/>
      <c r="V30" s="226"/>
      <c r="W30" s="224"/>
      <c r="X30" s="225"/>
      <c r="Y30" s="226"/>
      <c r="Z30" s="156"/>
    </row>
    <row r="31" spans="1:26" s="157" customFormat="1" ht="41.25" customHeight="1">
      <c r="A31" s="226">
        <v>16</v>
      </c>
      <c r="B31" s="204">
        <v>43262</v>
      </c>
      <c r="C31" s="205" t="s">
        <v>95</v>
      </c>
      <c r="D31" s="206" t="s">
        <v>240</v>
      </c>
      <c r="E31" s="207" t="s">
        <v>781</v>
      </c>
      <c r="F31" s="208">
        <v>18922.26</v>
      </c>
      <c r="G31" s="226">
        <v>6</v>
      </c>
      <c r="H31" s="233">
        <v>157</v>
      </c>
      <c r="I31" s="234" t="s">
        <v>70</v>
      </c>
      <c r="J31" s="220">
        <v>62.5</v>
      </c>
      <c r="K31" s="221">
        <f>+H30-J31</f>
        <v>-62.5</v>
      </c>
      <c r="L31" s="220" t="s">
        <v>9</v>
      </c>
      <c r="M31" s="222">
        <v>16.6</v>
      </c>
      <c r="N31" s="219">
        <v>9</v>
      </c>
      <c r="O31" s="218"/>
      <c r="P31" s="218" t="s">
        <v>67</v>
      </c>
      <c r="Q31" s="233">
        <v>149</v>
      </c>
      <c r="R31" s="226">
        <v>2</v>
      </c>
      <c r="S31" s="223"/>
      <c r="T31" s="218"/>
      <c r="U31" s="218"/>
      <c r="V31" s="218"/>
      <c r="W31" s="224">
        <v>2618</v>
      </c>
      <c r="X31" s="225"/>
      <c r="Y31" s="203" t="s">
        <v>540</v>
      </c>
      <c r="Z31" s="156"/>
    </row>
    <row r="32" spans="1:26" s="157" customFormat="1" ht="41.25" customHeight="1">
      <c r="A32" s="226">
        <v>17</v>
      </c>
      <c r="B32" s="204">
        <v>43210</v>
      </c>
      <c r="C32" s="205" t="s">
        <v>782</v>
      </c>
      <c r="D32" s="206" t="s">
        <v>783</v>
      </c>
      <c r="E32" s="207" t="s">
        <v>92</v>
      </c>
      <c r="F32" s="208">
        <v>2262</v>
      </c>
      <c r="G32" s="226">
        <v>10</v>
      </c>
      <c r="H32" s="233">
        <v>336</v>
      </c>
      <c r="I32" s="234" t="s">
        <v>70</v>
      </c>
      <c r="J32" s="234">
        <v>100</v>
      </c>
      <c r="K32" s="235">
        <f>+H32-J32</f>
        <v>236</v>
      </c>
      <c r="L32" s="234" t="s">
        <v>9</v>
      </c>
      <c r="M32" s="239">
        <v>9</v>
      </c>
      <c r="N32" s="233">
        <v>178</v>
      </c>
      <c r="O32" s="226">
        <v>184</v>
      </c>
      <c r="P32" s="226" t="s">
        <v>67</v>
      </c>
      <c r="Q32" s="233">
        <v>236</v>
      </c>
      <c r="R32" s="226">
        <v>3</v>
      </c>
      <c r="S32" s="223" t="s">
        <v>52</v>
      </c>
      <c r="T32" s="218" t="s">
        <v>46</v>
      </c>
      <c r="U32" s="218" t="s">
        <v>543</v>
      </c>
      <c r="V32" s="218" t="s">
        <v>542</v>
      </c>
      <c r="W32" s="224">
        <v>5782</v>
      </c>
      <c r="X32" s="225"/>
      <c r="Y32" s="203" t="s">
        <v>573</v>
      </c>
      <c r="Z32" s="156"/>
    </row>
    <row r="33" spans="1:26" s="157" customFormat="1" ht="41.25" customHeight="1">
      <c r="A33" s="226">
        <v>18</v>
      </c>
      <c r="B33" s="204">
        <v>43210</v>
      </c>
      <c r="C33" s="205" t="s">
        <v>782</v>
      </c>
      <c r="D33" s="206" t="s">
        <v>783</v>
      </c>
      <c r="E33" s="207" t="s">
        <v>230</v>
      </c>
      <c r="F33" s="208">
        <v>2262</v>
      </c>
      <c r="G33" s="226">
        <v>10</v>
      </c>
      <c r="H33" s="233">
        <v>336</v>
      </c>
      <c r="I33" s="234" t="s">
        <v>70</v>
      </c>
      <c r="J33" s="234">
        <v>100</v>
      </c>
      <c r="K33" s="235">
        <f>+H33-J33</f>
        <v>236</v>
      </c>
      <c r="L33" s="234" t="s">
        <v>9</v>
      </c>
      <c r="M33" s="239">
        <v>9</v>
      </c>
      <c r="N33" s="233">
        <v>178</v>
      </c>
      <c r="O33" s="226">
        <v>184</v>
      </c>
      <c r="P33" s="226" t="s">
        <v>67</v>
      </c>
      <c r="Q33" s="233">
        <v>236</v>
      </c>
      <c r="R33" s="226">
        <v>3</v>
      </c>
      <c r="S33" s="223" t="s">
        <v>52</v>
      </c>
      <c r="T33" s="218" t="s">
        <v>46</v>
      </c>
      <c r="U33" s="218" t="s">
        <v>543</v>
      </c>
      <c r="V33" s="218" t="s">
        <v>542</v>
      </c>
      <c r="W33" s="224">
        <v>5782</v>
      </c>
      <c r="X33" s="225"/>
      <c r="Y33" s="203" t="s">
        <v>540</v>
      </c>
      <c r="Z33" s="156"/>
    </row>
    <row r="34" spans="1:26" s="157" customFormat="1" ht="41.25" customHeight="1">
      <c r="A34" s="226">
        <v>19</v>
      </c>
      <c r="B34" s="204">
        <v>43215</v>
      </c>
      <c r="C34" s="205" t="s">
        <v>784</v>
      </c>
      <c r="D34" s="206" t="s">
        <v>785</v>
      </c>
      <c r="E34" s="207" t="s">
        <v>786</v>
      </c>
      <c r="F34" s="208">
        <v>14676.78</v>
      </c>
      <c r="G34" s="226">
        <v>10</v>
      </c>
      <c r="H34" s="233">
        <v>336</v>
      </c>
      <c r="I34" s="234" t="s">
        <v>70</v>
      </c>
      <c r="J34" s="234">
        <v>100</v>
      </c>
      <c r="K34" s="235">
        <f>+H34-J34</f>
        <v>236</v>
      </c>
      <c r="L34" s="234" t="s">
        <v>9</v>
      </c>
      <c r="M34" s="239">
        <v>9</v>
      </c>
      <c r="N34" s="233">
        <v>178</v>
      </c>
      <c r="O34" s="226">
        <v>184</v>
      </c>
      <c r="P34" s="226" t="s">
        <v>67</v>
      </c>
      <c r="Q34" s="233">
        <v>236</v>
      </c>
      <c r="R34" s="226">
        <v>3</v>
      </c>
      <c r="S34" s="223" t="s">
        <v>52</v>
      </c>
      <c r="T34" s="218" t="s">
        <v>46</v>
      </c>
      <c r="U34" s="218" t="s">
        <v>543</v>
      </c>
      <c r="V34" s="218" t="s">
        <v>542</v>
      </c>
      <c r="W34" s="224">
        <v>5782</v>
      </c>
      <c r="X34" s="225"/>
      <c r="Y34" s="203" t="s">
        <v>540</v>
      </c>
      <c r="Z34" s="156"/>
    </row>
    <row r="35" spans="1:11" s="190" customFormat="1" ht="26.25" customHeight="1">
      <c r="A35" s="295" t="s">
        <v>706</v>
      </c>
      <c r="B35" s="295"/>
      <c r="C35" s="295"/>
      <c r="D35" s="295"/>
      <c r="E35" s="158">
        <f>COUNTA(E23:E34)</f>
        <v>8</v>
      </c>
      <c r="F35" s="270">
        <f>SUM(F23:F34)</f>
        <v>108105.20999999999</v>
      </c>
      <c r="G35" s="263"/>
      <c r="H35" s="248"/>
      <c r="I35" s="200"/>
      <c r="J35" s="264"/>
      <c r="K35" s="263"/>
    </row>
    <row r="36" spans="1:11" s="190" customFormat="1" ht="26.25" customHeight="1">
      <c r="A36" s="295" t="s">
        <v>707</v>
      </c>
      <c r="B36" s="295"/>
      <c r="C36" s="295"/>
      <c r="D36" s="295"/>
      <c r="E36" s="262">
        <f>E20+E35</f>
        <v>19</v>
      </c>
      <c r="F36" s="270">
        <f>F20+F35</f>
        <v>328107.1</v>
      </c>
      <c r="G36" s="263"/>
      <c r="H36" s="248"/>
      <c r="I36" s="200"/>
      <c r="J36" s="264"/>
      <c r="K36" s="263"/>
    </row>
    <row r="37" spans="1:11" s="190" customFormat="1" ht="26.25" customHeight="1">
      <c r="A37" s="199"/>
      <c r="B37" s="199"/>
      <c r="C37" s="199"/>
      <c r="D37" s="199"/>
      <c r="E37" s="262"/>
      <c r="F37" s="270"/>
      <c r="G37" s="263"/>
      <c r="H37" s="248"/>
      <c r="I37" s="200"/>
      <c r="J37" s="264"/>
      <c r="K37" s="263"/>
    </row>
    <row r="38" spans="1:26" s="157" customFormat="1" ht="29.25" customHeight="1">
      <c r="A38" s="246" t="s">
        <v>709</v>
      </c>
      <c r="B38" s="227"/>
      <c r="C38" s="228"/>
      <c r="D38" s="229"/>
      <c r="E38" s="231"/>
      <c r="F38" s="230"/>
      <c r="G38" s="226"/>
      <c r="H38" s="233"/>
      <c r="I38" s="234"/>
      <c r="J38" s="234"/>
      <c r="K38" s="235"/>
      <c r="L38" s="220"/>
      <c r="M38" s="239"/>
      <c r="N38" s="233"/>
      <c r="O38" s="226"/>
      <c r="P38" s="226"/>
      <c r="Q38" s="233"/>
      <c r="R38" s="226"/>
      <c r="S38" s="238"/>
      <c r="T38" s="226"/>
      <c r="U38" s="226"/>
      <c r="V38" s="226"/>
      <c r="W38" s="224"/>
      <c r="X38" s="225"/>
      <c r="Y38" s="226"/>
      <c r="Z38" s="156"/>
    </row>
    <row r="39" spans="1:26" s="157" customFormat="1" ht="41.25" customHeight="1">
      <c r="A39" s="226">
        <v>20</v>
      </c>
      <c r="B39" s="204">
        <v>43297</v>
      </c>
      <c r="C39" s="205" t="s">
        <v>790</v>
      </c>
      <c r="D39" s="206" t="s">
        <v>791</v>
      </c>
      <c r="E39" s="207" t="s">
        <v>792</v>
      </c>
      <c r="F39" s="208">
        <v>20546.16</v>
      </c>
      <c r="G39" s="226">
        <v>6</v>
      </c>
      <c r="H39" s="233">
        <v>157</v>
      </c>
      <c r="I39" s="234" t="s">
        <v>70</v>
      </c>
      <c r="J39" s="220">
        <v>62.5</v>
      </c>
      <c r="K39" s="221">
        <f>+H38-J39</f>
        <v>-62.5</v>
      </c>
      <c r="L39" s="220" t="s">
        <v>9</v>
      </c>
      <c r="M39" s="222">
        <v>16.6</v>
      </c>
      <c r="N39" s="219">
        <v>9</v>
      </c>
      <c r="O39" s="218"/>
      <c r="P39" s="218" t="s">
        <v>67</v>
      </c>
      <c r="Q39" s="233">
        <v>149</v>
      </c>
      <c r="R39" s="226">
        <v>2</v>
      </c>
      <c r="S39" s="223"/>
      <c r="T39" s="218"/>
      <c r="U39" s="218"/>
      <c r="V39" s="218"/>
      <c r="W39" s="224">
        <v>2618</v>
      </c>
      <c r="X39" s="225"/>
      <c r="Y39" s="203" t="s">
        <v>540</v>
      </c>
      <c r="Z39" s="156"/>
    </row>
    <row r="40" spans="1:26" s="157" customFormat="1" ht="41.25" customHeight="1">
      <c r="A40" s="226">
        <v>21</v>
      </c>
      <c r="B40" s="204">
        <v>43304</v>
      </c>
      <c r="C40" s="205" t="s">
        <v>790</v>
      </c>
      <c r="D40" s="206" t="s">
        <v>791</v>
      </c>
      <c r="E40" s="207" t="s">
        <v>793</v>
      </c>
      <c r="F40" s="208">
        <v>20544.16</v>
      </c>
      <c r="G40" s="226">
        <v>10</v>
      </c>
      <c r="H40" s="233">
        <v>336</v>
      </c>
      <c r="I40" s="234" t="s">
        <v>70</v>
      </c>
      <c r="J40" s="234">
        <v>100</v>
      </c>
      <c r="K40" s="235">
        <f>+H40-J40</f>
        <v>236</v>
      </c>
      <c r="L40" s="234" t="s">
        <v>9</v>
      </c>
      <c r="M40" s="239">
        <v>9</v>
      </c>
      <c r="N40" s="233">
        <v>178</v>
      </c>
      <c r="O40" s="226">
        <v>184</v>
      </c>
      <c r="P40" s="226" t="s">
        <v>67</v>
      </c>
      <c r="Q40" s="233">
        <v>236</v>
      </c>
      <c r="R40" s="226">
        <v>3</v>
      </c>
      <c r="S40" s="223" t="s">
        <v>52</v>
      </c>
      <c r="T40" s="218" t="s">
        <v>46</v>
      </c>
      <c r="U40" s="218" t="s">
        <v>543</v>
      </c>
      <c r="V40" s="218" t="s">
        <v>542</v>
      </c>
      <c r="W40" s="224">
        <v>5782</v>
      </c>
      <c r="X40" s="225"/>
      <c r="Y40" s="203" t="s">
        <v>540</v>
      </c>
      <c r="Z40" s="156"/>
    </row>
    <row r="41" spans="1:26" s="157" customFormat="1" ht="41.25" customHeight="1">
      <c r="A41" s="226">
        <v>22</v>
      </c>
      <c r="B41" s="204">
        <v>43311</v>
      </c>
      <c r="C41" s="205" t="s">
        <v>78</v>
      </c>
      <c r="D41" s="206" t="s">
        <v>240</v>
      </c>
      <c r="E41" s="207" t="s">
        <v>794</v>
      </c>
      <c r="F41" s="208">
        <v>13927.96</v>
      </c>
      <c r="G41" s="226">
        <v>10</v>
      </c>
      <c r="H41" s="233">
        <v>336</v>
      </c>
      <c r="I41" s="234" t="s">
        <v>70</v>
      </c>
      <c r="J41" s="234">
        <v>100</v>
      </c>
      <c r="K41" s="235">
        <f>+H41-J41</f>
        <v>236</v>
      </c>
      <c r="L41" s="234" t="s">
        <v>9</v>
      </c>
      <c r="M41" s="239">
        <v>9</v>
      </c>
      <c r="N41" s="233">
        <v>178</v>
      </c>
      <c r="O41" s="226">
        <v>184</v>
      </c>
      <c r="P41" s="226" t="s">
        <v>67</v>
      </c>
      <c r="Q41" s="233">
        <v>236</v>
      </c>
      <c r="R41" s="226">
        <v>3</v>
      </c>
      <c r="S41" s="223" t="s">
        <v>52</v>
      </c>
      <c r="T41" s="218" t="s">
        <v>46</v>
      </c>
      <c r="U41" s="218" t="s">
        <v>543</v>
      </c>
      <c r="V41" s="218" t="s">
        <v>542</v>
      </c>
      <c r="W41" s="224">
        <v>5782</v>
      </c>
      <c r="X41" s="225"/>
      <c r="Y41" s="203" t="s">
        <v>540</v>
      </c>
      <c r="Z41" s="156"/>
    </row>
    <row r="42" spans="1:26" s="157" customFormat="1" ht="28.5" customHeight="1">
      <c r="A42" s="226"/>
      <c r="B42" s="227"/>
      <c r="C42" s="228"/>
      <c r="D42" s="229"/>
      <c r="E42" s="231"/>
      <c r="F42" s="230"/>
      <c r="G42" s="226"/>
      <c r="H42" s="233"/>
      <c r="I42" s="234"/>
      <c r="J42" s="234"/>
      <c r="K42" s="235"/>
      <c r="L42" s="234"/>
      <c r="M42" s="239"/>
      <c r="N42" s="233"/>
      <c r="O42" s="226"/>
      <c r="P42" s="226"/>
      <c r="Q42" s="233"/>
      <c r="R42" s="226"/>
      <c r="S42" s="223"/>
      <c r="T42" s="218"/>
      <c r="U42" s="218"/>
      <c r="V42" s="218"/>
      <c r="W42" s="224"/>
      <c r="X42" s="225"/>
      <c r="Y42" s="226"/>
      <c r="Z42" s="156"/>
    </row>
    <row r="43" spans="1:26" s="157" customFormat="1" ht="29.25" customHeight="1">
      <c r="A43" s="246" t="s">
        <v>735</v>
      </c>
      <c r="B43" s="227"/>
      <c r="C43" s="228"/>
      <c r="D43" s="229"/>
      <c r="E43" s="231"/>
      <c r="F43" s="230"/>
      <c r="G43" s="226"/>
      <c r="H43" s="233"/>
      <c r="I43" s="234"/>
      <c r="J43" s="234"/>
      <c r="K43" s="235"/>
      <c r="L43" s="220"/>
      <c r="M43" s="239"/>
      <c r="N43" s="233"/>
      <c r="O43" s="226"/>
      <c r="P43" s="226"/>
      <c r="Q43" s="233"/>
      <c r="R43" s="226"/>
      <c r="S43" s="238"/>
      <c r="T43" s="226"/>
      <c r="U43" s="226"/>
      <c r="V43" s="226"/>
      <c r="W43" s="224"/>
      <c r="X43" s="225"/>
      <c r="Y43" s="226"/>
      <c r="Z43" s="156"/>
    </row>
    <row r="44" spans="1:26" s="157" customFormat="1" ht="29.25" customHeight="1">
      <c r="A44" s="226">
        <v>23</v>
      </c>
      <c r="B44" s="204">
        <v>43318</v>
      </c>
      <c r="C44" s="205" t="s">
        <v>773</v>
      </c>
      <c r="D44" s="206" t="s">
        <v>796</v>
      </c>
      <c r="E44" s="207" t="s">
        <v>797</v>
      </c>
      <c r="F44" s="208">
        <v>17933.89</v>
      </c>
      <c r="G44" s="226"/>
      <c r="H44" s="233"/>
      <c r="I44" s="234"/>
      <c r="J44" s="234"/>
      <c r="K44" s="235"/>
      <c r="L44" s="220"/>
      <c r="M44" s="239"/>
      <c r="N44" s="233"/>
      <c r="O44" s="226"/>
      <c r="P44" s="226"/>
      <c r="Q44" s="233"/>
      <c r="R44" s="226"/>
      <c r="S44" s="238"/>
      <c r="T44" s="226"/>
      <c r="U44" s="226"/>
      <c r="V44" s="226"/>
      <c r="W44" s="224"/>
      <c r="X44" s="225"/>
      <c r="Y44" s="226"/>
      <c r="Z44" s="156"/>
    </row>
    <row r="45" spans="1:26" s="157" customFormat="1" ht="29.25" customHeight="1">
      <c r="A45" s="226">
        <v>24</v>
      </c>
      <c r="B45" s="204">
        <v>43325</v>
      </c>
      <c r="C45" s="205" t="s">
        <v>32</v>
      </c>
      <c r="D45" s="206" t="s">
        <v>798</v>
      </c>
      <c r="E45" s="207" t="s">
        <v>799</v>
      </c>
      <c r="F45" s="208">
        <v>0</v>
      </c>
      <c r="G45" s="226"/>
      <c r="H45" s="233"/>
      <c r="I45" s="234"/>
      <c r="J45" s="234"/>
      <c r="K45" s="235"/>
      <c r="L45" s="220"/>
      <c r="M45" s="239"/>
      <c r="N45" s="233"/>
      <c r="O45" s="226"/>
      <c r="P45" s="226"/>
      <c r="Q45" s="233"/>
      <c r="R45" s="226"/>
      <c r="S45" s="238"/>
      <c r="T45" s="226"/>
      <c r="U45" s="226"/>
      <c r="V45" s="226"/>
      <c r="W45" s="224"/>
      <c r="X45" s="225"/>
      <c r="Y45" s="226"/>
      <c r="Z45" s="156"/>
    </row>
    <row r="46" spans="1:26" s="281" customFormat="1" ht="41.25" customHeight="1">
      <c r="A46" s="226">
        <v>25</v>
      </c>
      <c r="B46" s="204">
        <v>43339</v>
      </c>
      <c r="C46" s="205" t="s">
        <v>800</v>
      </c>
      <c r="D46" s="206" t="s">
        <v>801</v>
      </c>
      <c r="E46" s="241" t="s">
        <v>802</v>
      </c>
      <c r="F46" s="208">
        <v>23909.59</v>
      </c>
      <c r="G46" s="226">
        <v>10</v>
      </c>
      <c r="H46" s="233">
        <v>336</v>
      </c>
      <c r="I46" s="234" t="s">
        <v>70</v>
      </c>
      <c r="J46" s="234">
        <v>100</v>
      </c>
      <c r="K46" s="235">
        <f>+H46-J46</f>
        <v>236</v>
      </c>
      <c r="L46" s="234" t="s">
        <v>9</v>
      </c>
      <c r="M46" s="239">
        <v>9</v>
      </c>
      <c r="N46" s="233">
        <v>178</v>
      </c>
      <c r="O46" s="226">
        <v>184</v>
      </c>
      <c r="P46" s="226" t="s">
        <v>67</v>
      </c>
      <c r="Q46" s="233">
        <v>236</v>
      </c>
      <c r="R46" s="226">
        <v>3</v>
      </c>
      <c r="S46" s="238" t="s">
        <v>52</v>
      </c>
      <c r="T46" s="226" t="s">
        <v>46</v>
      </c>
      <c r="U46" s="226" t="s">
        <v>543</v>
      </c>
      <c r="V46" s="226" t="s">
        <v>542</v>
      </c>
      <c r="W46" s="272">
        <v>5782</v>
      </c>
      <c r="X46" s="273"/>
      <c r="Y46" s="203" t="s">
        <v>540</v>
      </c>
      <c r="Z46" s="280"/>
    </row>
    <row r="47" spans="1:26" s="157" customFormat="1" ht="41.25" customHeight="1">
      <c r="A47" s="226">
        <v>26</v>
      </c>
      <c r="B47" s="204">
        <v>43339</v>
      </c>
      <c r="C47" s="205" t="s">
        <v>106</v>
      </c>
      <c r="D47" s="206" t="s">
        <v>240</v>
      </c>
      <c r="E47" s="207" t="s">
        <v>795</v>
      </c>
      <c r="F47" s="208">
        <v>16713.41</v>
      </c>
      <c r="G47" s="226">
        <v>6</v>
      </c>
      <c r="H47" s="233">
        <v>157</v>
      </c>
      <c r="I47" s="234" t="s">
        <v>70</v>
      </c>
      <c r="J47" s="220">
        <v>62.5</v>
      </c>
      <c r="K47" s="221">
        <f>+H43-J47</f>
        <v>-62.5</v>
      </c>
      <c r="L47" s="220" t="s">
        <v>9</v>
      </c>
      <c r="M47" s="222">
        <v>16.6</v>
      </c>
      <c r="N47" s="219">
        <v>9</v>
      </c>
      <c r="O47" s="218"/>
      <c r="P47" s="218" t="s">
        <v>67</v>
      </c>
      <c r="Q47" s="233">
        <v>149</v>
      </c>
      <c r="R47" s="226">
        <v>2</v>
      </c>
      <c r="S47" s="223"/>
      <c r="T47" s="218"/>
      <c r="U47" s="218"/>
      <c r="V47" s="218"/>
      <c r="W47" s="224">
        <v>2618</v>
      </c>
      <c r="X47" s="225"/>
      <c r="Y47" s="203" t="s">
        <v>540</v>
      </c>
      <c r="Z47" s="156"/>
    </row>
    <row r="48" spans="1:26" s="157" customFormat="1" ht="30" customHeight="1">
      <c r="A48" s="155"/>
      <c r="B48" s="192"/>
      <c r="C48" s="193"/>
      <c r="D48" s="169"/>
      <c r="E48" s="194"/>
      <c r="F48" s="195"/>
      <c r="G48" s="155"/>
      <c r="H48" s="253"/>
      <c r="I48" s="249"/>
      <c r="J48" s="249"/>
      <c r="K48" s="276"/>
      <c r="L48" s="249"/>
      <c r="M48" s="252"/>
      <c r="N48" s="253"/>
      <c r="O48" s="155"/>
      <c r="P48" s="155"/>
      <c r="Q48" s="253"/>
      <c r="R48" s="155"/>
      <c r="S48" s="198"/>
      <c r="T48" s="197"/>
      <c r="U48" s="197"/>
      <c r="V48" s="197"/>
      <c r="W48" s="254"/>
      <c r="X48" s="255"/>
      <c r="Y48" s="277"/>
      <c r="Z48" s="156"/>
    </row>
    <row r="49" spans="1:26" s="157" customFormat="1" ht="29.25" customHeight="1">
      <c r="A49" s="279" t="s">
        <v>736</v>
      </c>
      <c r="B49" s="227"/>
      <c r="C49" s="228"/>
      <c r="D49" s="229"/>
      <c r="E49" s="231"/>
      <c r="F49" s="230"/>
      <c r="G49" s="226"/>
      <c r="H49" s="233"/>
      <c r="I49" s="234"/>
      <c r="J49" s="234"/>
      <c r="K49" s="235"/>
      <c r="L49" s="220"/>
      <c r="M49" s="239"/>
      <c r="N49" s="233"/>
      <c r="O49" s="226"/>
      <c r="P49" s="226"/>
      <c r="Q49" s="233"/>
      <c r="R49" s="226"/>
      <c r="S49" s="238"/>
      <c r="T49" s="226"/>
      <c r="U49" s="226"/>
      <c r="V49" s="226"/>
      <c r="W49" s="224"/>
      <c r="X49" s="225"/>
      <c r="Y49" s="226"/>
      <c r="Z49" s="156"/>
    </row>
    <row r="50" spans="1:11" s="190" customFormat="1" ht="26.25" customHeight="1">
      <c r="A50" s="295" t="s">
        <v>789</v>
      </c>
      <c r="B50" s="295"/>
      <c r="C50" s="295"/>
      <c r="D50" s="295"/>
      <c r="E50" s="158">
        <f>COUNTA(E39:E49)</f>
        <v>7</v>
      </c>
      <c r="F50" s="270">
        <f>SUM(F39:F49)</f>
        <v>113575.17</v>
      </c>
      <c r="G50" s="263"/>
      <c r="H50" s="248"/>
      <c r="I50" s="200"/>
      <c r="J50" s="264"/>
      <c r="K50" s="263"/>
    </row>
    <row r="51" spans="1:11" s="190" customFormat="1" ht="26.25" customHeight="1">
      <c r="A51" s="295" t="s">
        <v>803</v>
      </c>
      <c r="B51" s="295"/>
      <c r="C51" s="295"/>
      <c r="D51" s="295"/>
      <c r="E51" s="262">
        <f>E36+E50</f>
        <v>26</v>
      </c>
      <c r="F51" s="270">
        <f>F36+F50</f>
        <v>441682.26999999996</v>
      </c>
      <c r="G51" s="263"/>
      <c r="H51" s="248"/>
      <c r="I51" s="200"/>
      <c r="J51" s="264"/>
      <c r="K51" s="263"/>
    </row>
    <row r="52" spans="1:11" s="190" customFormat="1" ht="26.25" customHeight="1">
      <c r="A52" s="199"/>
      <c r="B52" s="199"/>
      <c r="C52" s="199"/>
      <c r="D52" s="199"/>
      <c r="E52" s="262"/>
      <c r="F52" s="270"/>
      <c r="G52" s="263"/>
      <c r="H52" s="248"/>
      <c r="I52" s="200"/>
      <c r="J52" s="264"/>
      <c r="K52" s="263"/>
    </row>
    <row r="53" spans="1:26" s="157" customFormat="1" ht="29.25" customHeight="1">
      <c r="A53" s="246" t="s">
        <v>848</v>
      </c>
      <c r="B53" s="227"/>
      <c r="C53" s="228"/>
      <c r="D53" s="229"/>
      <c r="E53" s="231"/>
      <c r="F53" s="230"/>
      <c r="G53" s="226"/>
      <c r="H53" s="233"/>
      <c r="I53" s="234"/>
      <c r="J53" s="234"/>
      <c r="K53" s="235"/>
      <c r="L53" s="220"/>
      <c r="M53" s="239"/>
      <c r="N53" s="233"/>
      <c r="O53" s="226"/>
      <c r="P53" s="226"/>
      <c r="Q53" s="233"/>
      <c r="R53" s="226"/>
      <c r="S53" s="238"/>
      <c r="T53" s="226"/>
      <c r="U53" s="226"/>
      <c r="V53" s="226"/>
      <c r="W53" s="224"/>
      <c r="X53" s="225"/>
      <c r="Y53" s="226"/>
      <c r="Z53" s="156"/>
    </row>
    <row r="54" spans="1:26" s="157" customFormat="1" ht="69" customHeight="1">
      <c r="A54" s="226">
        <v>27</v>
      </c>
      <c r="B54" s="204">
        <v>43389</v>
      </c>
      <c r="C54" s="205" t="s">
        <v>179</v>
      </c>
      <c r="D54" s="206" t="s">
        <v>851</v>
      </c>
      <c r="E54" s="207" t="s">
        <v>849</v>
      </c>
      <c r="F54" s="208">
        <v>2262</v>
      </c>
      <c r="G54" s="226">
        <v>10</v>
      </c>
      <c r="H54" s="233">
        <v>100</v>
      </c>
      <c r="I54" s="234" t="s">
        <v>70</v>
      </c>
      <c r="J54" s="234">
        <v>57</v>
      </c>
      <c r="K54" s="235">
        <v>43</v>
      </c>
      <c r="L54" s="234" t="s">
        <v>15</v>
      </c>
      <c r="M54" s="239">
        <v>8</v>
      </c>
      <c r="N54" s="233">
        <v>80</v>
      </c>
      <c r="O54" s="218"/>
      <c r="P54" s="226" t="s">
        <v>67</v>
      </c>
      <c r="Q54" s="233">
        <v>96</v>
      </c>
      <c r="R54" s="226">
        <v>3</v>
      </c>
      <c r="S54" s="238" t="s">
        <v>52</v>
      </c>
      <c r="T54" s="226" t="s">
        <v>850</v>
      </c>
      <c r="U54" s="226">
        <v>222</v>
      </c>
      <c r="V54" s="226">
        <v>22</v>
      </c>
      <c r="W54" s="224"/>
      <c r="X54" s="225"/>
      <c r="Y54" s="203" t="s">
        <v>540</v>
      </c>
      <c r="Z54" s="156"/>
    </row>
    <row r="55" spans="1:26" s="157" customFormat="1" ht="30" customHeight="1">
      <c r="A55" s="155"/>
      <c r="B55" s="192"/>
      <c r="C55" s="193"/>
      <c r="D55" s="169"/>
      <c r="E55" s="194"/>
      <c r="F55" s="195"/>
      <c r="G55" s="155"/>
      <c r="H55" s="253"/>
      <c r="I55" s="249"/>
      <c r="J55" s="249"/>
      <c r="K55" s="276"/>
      <c r="L55" s="249"/>
      <c r="M55" s="252"/>
      <c r="N55" s="253"/>
      <c r="O55" s="155"/>
      <c r="P55" s="155"/>
      <c r="Q55" s="253"/>
      <c r="R55" s="155"/>
      <c r="S55" s="198"/>
      <c r="T55" s="197"/>
      <c r="U55" s="197"/>
      <c r="V55" s="197"/>
      <c r="W55" s="254"/>
      <c r="X55" s="255"/>
      <c r="Y55" s="277"/>
      <c r="Z55" s="156"/>
    </row>
    <row r="56" spans="1:26" s="157" customFormat="1" ht="30" customHeight="1">
      <c r="A56" s="279" t="s">
        <v>856</v>
      </c>
      <c r="B56" s="192"/>
      <c r="C56" s="193"/>
      <c r="D56" s="169"/>
      <c r="E56" s="194"/>
      <c r="F56" s="195"/>
      <c r="G56" s="155"/>
      <c r="H56" s="253"/>
      <c r="I56" s="249"/>
      <c r="J56" s="249"/>
      <c r="K56" s="276"/>
      <c r="L56" s="249"/>
      <c r="M56" s="252"/>
      <c r="N56" s="253"/>
      <c r="O56" s="155"/>
      <c r="P56" s="155"/>
      <c r="Q56" s="253"/>
      <c r="R56" s="155"/>
      <c r="S56" s="198"/>
      <c r="T56" s="197"/>
      <c r="U56" s="197"/>
      <c r="V56" s="197"/>
      <c r="W56" s="254"/>
      <c r="X56" s="255"/>
      <c r="Y56" s="277"/>
      <c r="Z56" s="156"/>
    </row>
    <row r="57" spans="1:26" s="157" customFormat="1" ht="105.75" customHeight="1">
      <c r="A57" s="155">
        <v>28</v>
      </c>
      <c r="B57" s="204">
        <v>43385</v>
      </c>
      <c r="C57" s="205" t="s">
        <v>852</v>
      </c>
      <c r="D57" s="206" t="s">
        <v>240</v>
      </c>
      <c r="E57" s="289" t="s">
        <v>855</v>
      </c>
      <c r="F57" s="208">
        <v>22540.13</v>
      </c>
      <c r="G57" s="226">
        <v>14</v>
      </c>
      <c r="H57" s="233">
        <v>135</v>
      </c>
      <c r="I57" s="234" t="s">
        <v>70</v>
      </c>
      <c r="J57" s="234">
        <v>39</v>
      </c>
      <c r="K57" s="235">
        <v>43</v>
      </c>
      <c r="L57" s="234" t="s">
        <v>15</v>
      </c>
      <c r="M57" s="239" t="s">
        <v>853</v>
      </c>
      <c r="N57" s="233">
        <v>40</v>
      </c>
      <c r="O57" s="218"/>
      <c r="P57" s="226" t="s">
        <v>67</v>
      </c>
      <c r="Q57" s="233">
        <v>85.4</v>
      </c>
      <c r="R57" s="226">
        <v>8</v>
      </c>
      <c r="S57" s="238" t="s">
        <v>52</v>
      </c>
      <c r="T57" s="226" t="s">
        <v>854</v>
      </c>
      <c r="U57" s="226"/>
      <c r="V57" s="226"/>
      <c r="W57" s="224"/>
      <c r="X57" s="225"/>
      <c r="Y57" s="203" t="s">
        <v>540</v>
      </c>
      <c r="Z57" s="156"/>
    </row>
    <row r="58" spans="1:26" s="157" customFormat="1" ht="30" customHeight="1">
      <c r="A58" s="155"/>
      <c r="B58" s="192"/>
      <c r="C58" s="193"/>
      <c r="D58" s="169"/>
      <c r="E58" s="194"/>
      <c r="F58" s="195"/>
      <c r="G58" s="155"/>
      <c r="H58" s="253"/>
      <c r="I58" s="249"/>
      <c r="J58" s="249"/>
      <c r="K58" s="276"/>
      <c r="L58" s="249"/>
      <c r="M58" s="252"/>
      <c r="N58" s="253"/>
      <c r="O58" s="155"/>
      <c r="P58" s="155"/>
      <c r="Q58" s="253"/>
      <c r="R58" s="155"/>
      <c r="S58" s="198"/>
      <c r="T58" s="197"/>
      <c r="U58" s="197"/>
      <c r="V58" s="197"/>
      <c r="W58" s="254"/>
      <c r="X58" s="255"/>
      <c r="Y58" s="277"/>
      <c r="Z58" s="156"/>
    </row>
    <row r="59" spans="1:26" s="157" customFormat="1" ht="30" customHeight="1">
      <c r="A59" s="290" t="s">
        <v>857</v>
      </c>
      <c r="B59" s="192"/>
      <c r="C59" s="193"/>
      <c r="D59" s="169"/>
      <c r="E59" s="194"/>
      <c r="F59" s="195"/>
      <c r="G59" s="155"/>
      <c r="H59" s="253"/>
      <c r="I59" s="249"/>
      <c r="J59" s="249"/>
      <c r="K59" s="276"/>
      <c r="L59" s="249"/>
      <c r="M59" s="252"/>
      <c r="N59" s="253"/>
      <c r="O59" s="155"/>
      <c r="P59" s="155"/>
      <c r="Q59" s="253"/>
      <c r="R59" s="155"/>
      <c r="S59" s="198"/>
      <c r="T59" s="197"/>
      <c r="U59" s="197"/>
      <c r="V59" s="197"/>
      <c r="W59" s="254"/>
      <c r="X59" s="255"/>
      <c r="Y59" s="277"/>
      <c r="Z59" s="156"/>
    </row>
    <row r="60" spans="1:26" s="157" customFormat="1" ht="28.5" customHeight="1">
      <c r="A60" s="295" t="s">
        <v>858</v>
      </c>
      <c r="B60" s="295"/>
      <c r="C60" s="295"/>
      <c r="D60" s="295"/>
      <c r="E60" s="158">
        <f>COUNTA(E53:E59)</f>
        <v>2</v>
      </c>
      <c r="F60" s="270">
        <f>SUM(F53:F59)</f>
        <v>24802.13</v>
      </c>
      <c r="G60" s="226"/>
      <c r="H60" s="233"/>
      <c r="I60" s="234"/>
      <c r="J60" s="234"/>
      <c r="K60" s="235"/>
      <c r="L60" s="234"/>
      <c r="M60" s="239"/>
      <c r="N60" s="233"/>
      <c r="O60" s="226"/>
      <c r="P60" s="226"/>
      <c r="Q60" s="233"/>
      <c r="R60" s="226"/>
      <c r="S60" s="223"/>
      <c r="T60" s="218"/>
      <c r="U60" s="218"/>
      <c r="V60" s="218"/>
      <c r="W60" s="224"/>
      <c r="X60" s="225"/>
      <c r="Y60" s="226"/>
      <c r="Z60" s="156"/>
    </row>
    <row r="61" spans="1:11" s="190" customFormat="1" ht="26.25" customHeight="1">
      <c r="A61" s="295" t="s">
        <v>859</v>
      </c>
      <c r="B61" s="295"/>
      <c r="C61" s="295"/>
      <c r="D61" s="295"/>
      <c r="E61" s="262">
        <f>E51+E60</f>
        <v>28</v>
      </c>
      <c r="F61" s="270">
        <f>F51+F60</f>
        <v>466484.39999999997</v>
      </c>
      <c r="G61" s="263"/>
      <c r="H61" s="248"/>
      <c r="I61" s="200"/>
      <c r="J61" s="264"/>
      <c r="K61" s="263"/>
    </row>
    <row r="62" spans="1:11" s="190" customFormat="1" ht="26.25" customHeight="1">
      <c r="A62" s="199"/>
      <c r="B62" s="199"/>
      <c r="C62" s="199"/>
      <c r="D62" s="199"/>
      <c r="E62" s="262"/>
      <c r="F62" s="270"/>
      <c r="G62" s="263"/>
      <c r="H62" s="248"/>
      <c r="I62" s="200"/>
      <c r="J62" s="264"/>
      <c r="K62" s="263"/>
    </row>
    <row r="63" spans="1:11" s="190" customFormat="1" ht="26.25" customHeight="1">
      <c r="A63" s="199"/>
      <c r="B63" s="199"/>
      <c r="C63" s="199"/>
      <c r="D63" s="199"/>
      <c r="E63" s="262"/>
      <c r="F63" s="270"/>
      <c r="G63" s="263"/>
      <c r="H63" s="248"/>
      <c r="I63" s="200"/>
      <c r="J63" s="264"/>
      <c r="K63" s="263"/>
    </row>
    <row r="64" spans="1:11" s="190" customFormat="1" ht="26.25" customHeight="1">
      <c r="A64" s="199"/>
      <c r="B64" s="199"/>
      <c r="C64" s="199"/>
      <c r="D64" s="199"/>
      <c r="E64" s="262"/>
      <c r="F64" s="270"/>
      <c r="G64" s="263"/>
      <c r="H64" s="248"/>
      <c r="I64" s="200"/>
      <c r="J64" s="264"/>
      <c r="K64" s="263"/>
    </row>
    <row r="65" spans="1:11" s="190" customFormat="1" ht="26.25" customHeight="1">
      <c r="A65" s="199"/>
      <c r="B65" s="199"/>
      <c r="C65" s="199"/>
      <c r="D65" s="199"/>
      <c r="E65" s="262"/>
      <c r="F65" s="270"/>
      <c r="G65" s="263"/>
      <c r="H65" s="248"/>
      <c r="I65" s="200"/>
      <c r="J65" s="264"/>
      <c r="K65" s="263"/>
    </row>
    <row r="66" spans="3:23" ht="25.5">
      <c r="C66" s="53" t="s">
        <v>381</v>
      </c>
      <c r="D66" s="158">
        <v>28</v>
      </c>
      <c r="M66" s="97"/>
      <c r="Q66" s="22"/>
      <c r="W66" s="22"/>
    </row>
    <row r="69" spans="3:6" ht="12.75">
      <c r="C69" s="157" t="s">
        <v>669</v>
      </c>
      <c r="F69" s="244">
        <f>F61/D66</f>
        <v>16660.15714285714</v>
      </c>
    </row>
  </sheetData>
  <sheetProtection/>
  <mergeCells count="8">
    <mergeCell ref="A60:D60"/>
    <mergeCell ref="A61:D61"/>
    <mergeCell ref="A51:D51"/>
    <mergeCell ref="A35:D35"/>
    <mergeCell ref="A20:D20"/>
    <mergeCell ref="A25:D25"/>
    <mergeCell ref="A36:D36"/>
    <mergeCell ref="A50:D5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Nayeli Pacheco Casillas</cp:lastModifiedBy>
  <cp:lastPrinted>2017-10-26T16:27:04Z</cp:lastPrinted>
  <dcterms:created xsi:type="dcterms:W3CDTF">2005-10-20T18:03:46Z</dcterms:created>
  <dcterms:modified xsi:type="dcterms:W3CDTF">2019-01-15T17:41:08Z</dcterms:modified>
  <cp:category/>
  <cp:version/>
  <cp:contentType/>
  <cp:contentStatus/>
</cp:coreProperties>
</file>